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Nueva carpeta\Excel\"/>
    </mc:Choice>
  </mc:AlternateContent>
  <xr:revisionPtr revIDLastSave="0" documentId="8_{497E14B8-266B-4B09-971F-329F29D5757E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Dashboard" sheetId="1" r:id="rId1"/>
    <sheet name="Productos" sheetId="2" r:id="rId2"/>
    <sheet name="Inventario" sheetId="3" r:id="rId3"/>
    <sheet name="Movimientos" sheetId="4" r:id="rId4"/>
    <sheet name="Guía para el Uso" sheetId="5" r:id="rId5"/>
    <sheet name="Recursos" sheetId="6" r:id="rId6"/>
  </sheets>
  <definedNames>
    <definedName name="_xlnm.Print_Area" localSheetId="0">Dashboard!$A$1:$N$41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3" l="1"/>
  <c r="E13" i="3"/>
  <c r="D13" i="3"/>
  <c r="C13" i="3"/>
  <c r="Q14" i="1" s="1"/>
  <c r="B13" i="3"/>
  <c r="P14" i="1" s="1"/>
  <c r="A13" i="3"/>
  <c r="F12" i="3"/>
  <c r="E12" i="3"/>
  <c r="D12" i="3"/>
  <c r="C12" i="3"/>
  <c r="Q13" i="1" s="1"/>
  <c r="B12" i="3"/>
  <c r="P13" i="1" s="1"/>
  <c r="A12" i="3"/>
  <c r="H12" i="3" s="1"/>
  <c r="H11" i="3"/>
  <c r="G11" i="3"/>
  <c r="F11" i="3"/>
  <c r="I11" i="3" s="1"/>
  <c r="E11" i="3"/>
  <c r="D11" i="3"/>
  <c r="C11" i="3"/>
  <c r="Q12" i="1" s="1"/>
  <c r="B11" i="3"/>
  <c r="A11" i="3"/>
  <c r="G10" i="3"/>
  <c r="F10" i="3"/>
  <c r="E10" i="3"/>
  <c r="D10" i="3"/>
  <c r="C10" i="3"/>
  <c r="B10" i="3"/>
  <c r="A10" i="3"/>
  <c r="H10" i="3" s="1"/>
  <c r="F9" i="3"/>
  <c r="E9" i="3"/>
  <c r="D9" i="3"/>
  <c r="C9" i="3"/>
  <c r="Q10" i="1" s="1"/>
  <c r="B9" i="3"/>
  <c r="A9" i="3"/>
  <c r="F8" i="3"/>
  <c r="E8" i="3"/>
  <c r="D8" i="3"/>
  <c r="C8" i="3"/>
  <c r="B8" i="3"/>
  <c r="A8" i="3"/>
  <c r="H8" i="3" s="1"/>
  <c r="H7" i="3"/>
  <c r="G7" i="3"/>
  <c r="I7" i="3" s="1"/>
  <c r="F7" i="3"/>
  <c r="E7" i="3"/>
  <c r="D7" i="3"/>
  <c r="C7" i="3"/>
  <c r="B7" i="3"/>
  <c r="A7" i="3"/>
  <c r="H6" i="3"/>
  <c r="F6" i="3"/>
  <c r="E6" i="3"/>
  <c r="D6" i="3"/>
  <c r="C6" i="3"/>
  <c r="Q7" i="1" s="1"/>
  <c r="B6" i="3"/>
  <c r="P7" i="1" s="1"/>
  <c r="A6" i="3"/>
  <c r="G6" i="3" s="1"/>
  <c r="F5" i="3"/>
  <c r="E5" i="3"/>
  <c r="D5" i="3"/>
  <c r="C5" i="3"/>
  <c r="Q6" i="1" s="1"/>
  <c r="B5" i="3"/>
  <c r="P6" i="1" s="1"/>
  <c r="A5" i="3"/>
  <c r="F4" i="3"/>
  <c r="E4" i="3"/>
  <c r="D4" i="3"/>
  <c r="C4" i="3"/>
  <c r="B4" i="3"/>
  <c r="A4" i="3"/>
  <c r="H4" i="3" s="1"/>
  <c r="H3" i="3"/>
  <c r="G3" i="3"/>
  <c r="F3" i="3"/>
  <c r="I3" i="3" s="1"/>
  <c r="E3" i="3"/>
  <c r="E6" i="1" s="1"/>
  <c r="D3" i="3"/>
  <c r="C3" i="3"/>
  <c r="B3" i="3"/>
  <c r="A3" i="3"/>
  <c r="G2" i="3"/>
  <c r="F2" i="3"/>
  <c r="E2" i="3"/>
  <c r="D2" i="3"/>
  <c r="C2" i="3"/>
  <c r="Q3" i="1" s="1"/>
  <c r="B2" i="3"/>
  <c r="P3" i="1" s="1"/>
  <c r="A2" i="3"/>
  <c r="H2" i="3" s="1"/>
  <c r="W14" i="1"/>
  <c r="S14" i="1"/>
  <c r="W13" i="1"/>
  <c r="S13" i="1"/>
  <c r="W12" i="1"/>
  <c r="S12" i="1"/>
  <c r="P12" i="1"/>
  <c r="W11" i="1"/>
  <c r="S11" i="1"/>
  <c r="Q11" i="1"/>
  <c r="P11" i="1"/>
  <c r="W10" i="1"/>
  <c r="S10" i="1"/>
  <c r="P10" i="1"/>
  <c r="W9" i="1"/>
  <c r="S9" i="1"/>
  <c r="Q9" i="1"/>
  <c r="P9" i="1"/>
  <c r="AE8" i="1"/>
  <c r="W8" i="1"/>
  <c r="S8" i="1"/>
  <c r="Q8" i="1"/>
  <c r="P8" i="1"/>
  <c r="AE7" i="1"/>
  <c r="W7" i="1"/>
  <c r="S7" i="1"/>
  <c r="K7" i="1"/>
  <c r="AE6" i="1"/>
  <c r="W6" i="1"/>
  <c r="S6" i="1"/>
  <c r="AE5" i="1"/>
  <c r="W5" i="1"/>
  <c r="S5" i="1"/>
  <c r="Q5" i="1"/>
  <c r="P5" i="1"/>
  <c r="AE4" i="1"/>
  <c r="W4" i="1"/>
  <c r="S4" i="1"/>
  <c r="Q4" i="1"/>
  <c r="P4" i="1"/>
  <c r="AE3" i="1"/>
  <c r="W3" i="1"/>
  <c r="S3" i="1"/>
  <c r="R12" i="1" l="1"/>
  <c r="K11" i="3"/>
  <c r="R8" i="1"/>
  <c r="K7" i="3"/>
  <c r="R4" i="1"/>
  <c r="K3" i="3"/>
  <c r="H13" i="3"/>
  <c r="G13" i="3"/>
  <c r="I13" i="3" s="1"/>
  <c r="I10" i="3"/>
  <c r="H9" i="3"/>
  <c r="I9" i="3" s="1"/>
  <c r="G9" i="3"/>
  <c r="I2" i="3"/>
  <c r="I6" i="3"/>
  <c r="H5" i="3"/>
  <c r="G5" i="3"/>
  <c r="I5" i="3" s="1"/>
  <c r="G4" i="3"/>
  <c r="I4" i="3" s="1"/>
  <c r="G8" i="3"/>
  <c r="I8" i="3" s="1"/>
  <c r="G12" i="3"/>
  <c r="I12" i="3" s="1"/>
  <c r="K5" i="3" l="1"/>
  <c r="R6" i="1"/>
  <c r="K9" i="3"/>
  <c r="R10" i="1"/>
  <c r="K13" i="3"/>
  <c r="R14" i="1"/>
  <c r="K4" i="3"/>
  <c r="R5" i="1"/>
  <c r="K10" i="3"/>
  <c r="R11" i="1"/>
  <c r="K2" i="3"/>
  <c r="R3" i="1"/>
  <c r="B6" i="1"/>
  <c r="M7" i="3"/>
  <c r="L7" i="3"/>
  <c r="T8" i="1" s="1"/>
  <c r="U8" i="1" s="1"/>
  <c r="M11" i="3"/>
  <c r="L11" i="3"/>
  <c r="R9" i="1"/>
  <c r="K8" i="3"/>
  <c r="R7" i="1"/>
  <c r="K6" i="3"/>
  <c r="M3" i="3"/>
  <c r="L3" i="3"/>
  <c r="T4" i="1" s="1"/>
  <c r="U4" i="1" s="1"/>
  <c r="R13" i="1"/>
  <c r="K12" i="3"/>
  <c r="M2" i="3" l="1"/>
  <c r="L2" i="3"/>
  <c r="L12" i="3"/>
  <c r="M12" i="3"/>
  <c r="M10" i="3"/>
  <c r="L10" i="3"/>
  <c r="M13" i="3"/>
  <c r="L13" i="3"/>
  <c r="T14" i="1" s="1"/>
  <c r="U14" i="1" s="1"/>
  <c r="M8" i="3"/>
  <c r="L8" i="3"/>
  <c r="M9" i="3"/>
  <c r="L9" i="3"/>
  <c r="T10" i="1" s="1"/>
  <c r="U10" i="1" s="1"/>
  <c r="M4" i="3"/>
  <c r="L4" i="3"/>
  <c r="T5" i="1" s="1"/>
  <c r="U5" i="1" s="1"/>
  <c r="M6" i="3"/>
  <c r="L6" i="3"/>
  <c r="T7" i="1" s="1"/>
  <c r="U7" i="1" s="1"/>
  <c r="T12" i="1"/>
  <c r="U12" i="1" s="1"/>
  <c r="AF8" i="1"/>
  <c r="M5" i="3"/>
  <c r="L5" i="3"/>
  <c r="T13" i="1" l="1"/>
  <c r="U13" i="1" s="1"/>
  <c r="AF7" i="1"/>
  <c r="T9" i="1"/>
  <c r="U9" i="1" s="1"/>
  <c r="AF5" i="1"/>
  <c r="T11" i="1"/>
  <c r="U11" i="1" s="1"/>
  <c r="AF6" i="1"/>
  <c r="T6" i="1"/>
  <c r="U6" i="1" s="1"/>
  <c r="AF4" i="1"/>
  <c r="T3" i="1"/>
  <c r="U3" i="1" s="1"/>
  <c r="H6" i="1"/>
  <c r="AF3" i="1"/>
  <c r="H37" i="1" s="1"/>
  <c r="K6" i="1"/>
  <c r="H7" i="1" l="1"/>
  <c r="X9" i="1"/>
  <c r="X3" i="1"/>
  <c r="X7" i="1"/>
  <c r="X12" i="1"/>
  <c r="X6" i="1"/>
  <c r="X14" i="1"/>
  <c r="X4" i="1"/>
  <c r="X10" i="1"/>
  <c r="X11" i="1"/>
  <c r="X8" i="1"/>
  <c r="X5" i="1"/>
  <c r="X13" i="1"/>
  <c r="AA8" i="1" l="1"/>
  <c r="Z8" i="1"/>
  <c r="Y8" i="1"/>
  <c r="AA11" i="1"/>
  <c r="Z11" i="1"/>
  <c r="Y11" i="1"/>
  <c r="AA10" i="1"/>
  <c r="Z10" i="1"/>
  <c r="Y10" i="1"/>
  <c r="Z13" i="1"/>
  <c r="Y13" i="1"/>
  <c r="AA13" i="1"/>
  <c r="AA5" i="1"/>
  <c r="Z5" i="1"/>
  <c r="J29" i="1" s="1"/>
  <c r="Y5" i="1"/>
  <c r="H29" i="1" s="1"/>
  <c r="Z4" i="1"/>
  <c r="J28" i="1" s="1"/>
  <c r="Y4" i="1"/>
  <c r="H28" i="1" s="1"/>
  <c r="AA4" i="1"/>
  <c r="AA14" i="1"/>
  <c r="Z14" i="1"/>
  <c r="Y14" i="1"/>
  <c r="Z6" i="1"/>
  <c r="J30" i="1" s="1"/>
  <c r="Y6" i="1"/>
  <c r="H30" i="1" s="1"/>
  <c r="AA6" i="1"/>
  <c r="AA12" i="1"/>
  <c r="Y12" i="1"/>
  <c r="Z12" i="1"/>
  <c r="AA7" i="1"/>
  <c r="Z7" i="1"/>
  <c r="J31" i="1" s="1"/>
  <c r="Y7" i="1"/>
  <c r="H31" i="1" s="1"/>
  <c r="Y9" i="1"/>
  <c r="AA9" i="1"/>
  <c r="AB9" i="1" s="1"/>
  <c r="Z9" i="1"/>
  <c r="Y3" i="1"/>
  <c r="H27" i="1" s="1"/>
  <c r="AA3" i="1"/>
  <c r="Z3" i="1"/>
  <c r="J27" i="1" s="1"/>
  <c r="K29" i="1" l="1"/>
  <c r="AB5" i="1"/>
  <c r="L29" i="1" s="1"/>
  <c r="K31" i="1"/>
  <c r="AB7" i="1"/>
  <c r="L31" i="1" s="1"/>
  <c r="AB13" i="1"/>
  <c r="AB12" i="1"/>
  <c r="AB6" i="1"/>
  <c r="L30" i="1" s="1"/>
  <c r="K30" i="1"/>
  <c r="AB10" i="1"/>
  <c r="AB11" i="1"/>
  <c r="K27" i="1"/>
  <c r="AB3" i="1"/>
  <c r="AB14" i="1"/>
  <c r="K28" i="1"/>
  <c r="AB4" i="1"/>
  <c r="L28" i="1" s="1"/>
  <c r="AB8" i="1"/>
  <c r="AC11" i="1" l="1"/>
  <c r="AC12" i="1"/>
  <c r="L27" i="1"/>
  <c r="H33" i="1" s="1"/>
  <c r="AC14" i="1"/>
  <c r="AC9" i="1"/>
  <c r="AC6" i="1"/>
  <c r="M30" i="1" s="1"/>
  <c r="AC7" i="1"/>
  <c r="M31" i="1" s="1"/>
  <c r="AC4" i="1"/>
  <c r="M28" i="1" s="1"/>
  <c r="AC3" i="1"/>
  <c r="M27" i="1" s="1"/>
  <c r="AC13" i="1"/>
  <c r="AC10" i="1"/>
  <c r="AC8" i="1"/>
  <c r="AC5" i="1"/>
  <c r="M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I1" authorId="0" shapeId="0" xr:uid="{00000000-0006-0000-0200-000001000000}">
      <text>
        <r>
          <rPr>
            <sz val="11"/>
            <rFont val="Carlito"/>
          </rPr>
          <t xml:space="preserve">Stok Teorico o Stock que indica el 
sistema
</t>
        </r>
      </text>
    </comment>
  </commentList>
</comments>
</file>

<file path=xl/sharedStrings.xml><?xml version="1.0" encoding="utf-8"?>
<sst xmlns="http://schemas.openxmlformats.org/spreadsheetml/2006/main" count="215" uniqueCount="105">
  <si>
    <t>DATOS DE APOYO PARA LOS GRÁFICOS · calculados con fórmulas, no editar</t>
  </si>
  <si>
    <t>INVENTARIO · RYORI</t>
  </si>
  <si>
    <t>Producto</t>
  </si>
  <si>
    <t>Categoría</t>
  </si>
  <si>
    <t>Stock sistema</t>
  </si>
  <si>
    <t>Stock físico</t>
  </si>
  <si>
    <t>Pérdida S/</t>
  </si>
  <si>
    <t>Clave orden</t>
  </si>
  <si>
    <t>#</t>
  </si>
  <si>
    <t>Posición</t>
  </si>
  <si>
    <t>% del total</t>
  </si>
  <si>
    <t>% acumulado</t>
  </si>
  <si>
    <t>Diferencia S/</t>
  </si>
  <si>
    <t>Resumen del último conteo físico</t>
  </si>
  <si>
    <t>STOCK SISTEMA (VALORIZADO)</t>
  </si>
  <si>
    <t>STOCK FÍSICO (VALORIZADO)</t>
  </si>
  <si>
    <t>PÉRDIDAS DETECTADAS</t>
  </si>
  <si>
    <t>PRODUCTOS CON DIFERENCIA</t>
  </si>
  <si>
    <t>Según entradas y salidas registradas</t>
  </si>
  <si>
    <t>Según el conteo físico</t>
  </si>
  <si>
    <t>TOP 5 · MAYOR PÉRDIDA</t>
  </si>
  <si>
    <t>% acum.</t>
  </si>
  <si>
    <t>Una plantilla detecta la diferencia. Ryori conecta ventas, recetas, compras, producción y mermas para ayudarte a explicar por qué ocurrió.</t>
  </si>
  <si>
    <t>Código</t>
  </si>
  <si>
    <t>Unidad</t>
  </si>
  <si>
    <t>Costo unitario S/</t>
  </si>
  <si>
    <t>Stock inicial</t>
  </si>
  <si>
    <t>INS-001</t>
  </si>
  <si>
    <t>Pechuga de pollo</t>
  </si>
  <si>
    <t>Proteínas</t>
  </si>
  <si>
    <t>kg</t>
  </si>
  <si>
    <t>INS-002</t>
  </si>
  <si>
    <t>Carne molida</t>
  </si>
  <si>
    <t>INS-003</t>
  </si>
  <si>
    <t>Pescado fresco</t>
  </si>
  <si>
    <t>INS-004</t>
  </si>
  <si>
    <t>Papa amarilla</t>
  </si>
  <si>
    <t>Verduras</t>
  </si>
  <si>
    <t>INS-005</t>
  </si>
  <si>
    <t>Cebolla roja</t>
  </si>
  <si>
    <t>INS-006</t>
  </si>
  <si>
    <t>Limón</t>
  </si>
  <si>
    <t>INS-007</t>
  </si>
  <si>
    <t>Arroz</t>
  </si>
  <si>
    <t>Abarrotes</t>
  </si>
  <si>
    <t>INS-008</t>
  </si>
  <si>
    <t>Aceite vegetal</t>
  </si>
  <si>
    <t>litro</t>
  </si>
  <si>
    <t>INS-009</t>
  </si>
  <si>
    <t>Gaseosa 500 ml</t>
  </si>
  <si>
    <t>Bebidas</t>
  </si>
  <si>
    <t>unidad</t>
  </si>
  <si>
    <t>INS-010</t>
  </si>
  <si>
    <t>Envase delivery</t>
  </si>
  <si>
    <t>Empaques</t>
  </si>
  <si>
    <t>INS-011</t>
  </si>
  <si>
    <t>Queso mozzarella</t>
  </si>
  <si>
    <t>Lácteos</t>
  </si>
  <si>
    <t>INS-012</t>
  </si>
  <si>
    <t>Mayonesa</t>
  </si>
  <si>
    <t>Costo S/</t>
  </si>
  <si>
    <t>Entradas</t>
  </si>
  <si>
    <t>Salidas</t>
  </si>
  <si>
    <t>Conteo físico</t>
  </si>
  <si>
    <t>Diferencia</t>
  </si>
  <si>
    <t>Estado</t>
  </si>
  <si>
    <t>Fecha</t>
  </si>
  <si>
    <t>Tipo</t>
  </si>
  <si>
    <t>Cantidad</t>
  </si>
  <si>
    <t>Almacén</t>
  </si>
  <si>
    <t>Observación</t>
  </si>
  <si>
    <t>Compra</t>
  </si>
  <si>
    <t>Principal</t>
  </si>
  <si>
    <t>Compra semanal</t>
  </si>
  <si>
    <t>Proveedor Mercado</t>
  </si>
  <si>
    <t>Salida manual</t>
  </si>
  <si>
    <t>Cocina</t>
  </si>
  <si>
    <t>Producción</t>
  </si>
  <si>
    <t>Delivery</t>
  </si>
  <si>
    <t>Merma</t>
  </si>
  <si>
    <t>Deterioro</t>
  </si>
  <si>
    <t>Bar</t>
  </si>
  <si>
    <t>Ventas</t>
  </si>
  <si>
    <t>GUÍA RÁPIDA · CONTROL DE INVENTARIO</t>
  </si>
  <si>
    <t>PASO</t>
  </si>
  <si>
    <t>QUÉ HACER</t>
  </si>
  <si>
    <t>1</t>
  </si>
  <si>
    <t>Revisa la hoja Productos y reemplaza los ejemplos por tus insumos.</t>
  </si>
  <si>
    <t>2</t>
  </si>
  <si>
    <t>Registra compras, salidas, mermas y ajustes en Movimientos.</t>
  </si>
  <si>
    <t>3</t>
  </si>
  <si>
    <t>Al cierre, realiza el conteo físico y escríbelo en Inventario &gt; Conteo físico. Compara contra Stock sistema.</t>
  </si>
  <si>
    <t>4</t>
  </si>
  <si>
    <t>Revisa Diferencia y Diferencia S/. Los valores negativos indican faltantes.</t>
  </si>
  <si>
    <t>5</t>
  </si>
  <si>
    <t>Usa Dashboard para ver rápidamente el impacto económico.</t>
  </si>
  <si>
    <t>EJEMPLO INCLUIDO
La plantilla viene precargada con 12 insumos y movimientos ficticios de un restaurante. Puedes borrar esos datos cuando estés listo para usarla con tu negocio.</t>
  </si>
  <si>
    <t>Categorías</t>
  </si>
  <si>
    <t>Unidades</t>
  </si>
  <si>
    <t>Tipo Movimiento</t>
  </si>
  <si>
    <t>g</t>
  </si>
  <si>
    <t>Ajuste +</t>
  </si>
  <si>
    <t>ml</t>
  </si>
  <si>
    <t>Ajuste -</t>
  </si>
  <si>
    <t>paquete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</si>
</sst>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/mm/yyyy"/>
    <numFmt numFmtId="165" formatCode="&quot;S/ &quot;\ #,##0.00"/>
    <numFmt numFmtId="166" formatCode="&quot;S/ &quot;#,##0.00"/>
    <numFmt numFmtId="167" formatCode="0.0%&quot; del stock en sistema&quot;"/>
    <numFmt numFmtId="168" formatCode="&quot;de &quot;0&quot; productos contados&quot;"/>
    <numFmt numFmtId="169" formatCode="0.0%"/>
    <numFmt numFmtId="170" formatCode="0.0000000"/>
  </numFmts>
  <fonts count="19">
    <font>
      <sz val="11"/>
      <name val="Carlito"/>
    </font>
    <font>
      <b/>
      <sz val="10"/>
      <color rgb="FFFFFFFF"/>
      <name val="Aptos"/>
    </font>
    <font>
      <sz val="10"/>
      <name val="Aptos"/>
    </font>
    <font>
      <b/>
      <sz val="10"/>
      <color rgb="FF111827"/>
      <name val="Aptos"/>
    </font>
    <font>
      <sz val="9"/>
      <color rgb="FF9CA3AF"/>
      <name val="Carlito"/>
    </font>
    <font>
      <b/>
      <sz val="9"/>
      <color rgb="FFFFFFFF"/>
      <name val="Aptos"/>
    </font>
    <font>
      <b/>
      <sz val="18"/>
      <color rgb="FFFFFFFF"/>
      <name val="Aptos"/>
    </font>
    <font>
      <b/>
      <sz val="9"/>
      <color rgb="FF6B7280"/>
      <name val="Aptos"/>
    </font>
    <font>
      <b/>
      <sz val="22"/>
      <color rgb="FF111827"/>
      <name val="Aptos"/>
    </font>
    <font>
      <sz val="9"/>
      <color rgb="FF6B7280"/>
      <name val="Aptos"/>
    </font>
    <font>
      <b/>
      <sz val="22"/>
      <color rgb="FFDC2626"/>
      <name val="Aptos"/>
    </font>
    <font>
      <b/>
      <sz val="10"/>
      <color rgb="FFFFFFFF"/>
      <name val="Aptos"/>
    </font>
    <font>
      <b/>
      <sz val="10"/>
      <color rgb="FF111827"/>
      <name val="Aptos"/>
    </font>
    <font>
      <sz val="10"/>
      <color rgb="FF6B7280"/>
      <name val="Aptos"/>
    </font>
    <font>
      <sz val="11"/>
      <color theme="0"/>
      <name val="Carlito"/>
    </font>
    <font>
      <b/>
      <i/>
      <sz val="9"/>
      <color theme="0"/>
      <name val="Aptos"/>
      <family val="2"/>
    </font>
    <font>
      <b/>
      <sz val="9"/>
      <color theme="0"/>
      <name val="Aptos"/>
      <family val="2"/>
    </font>
    <font>
      <sz val="9"/>
      <color theme="0"/>
      <name val="Aptos"/>
      <family val="2"/>
    </font>
    <font>
      <sz val="10"/>
      <color theme="0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FF6FF"/>
      </patternFill>
    </fill>
    <fill>
      <patternFill patternType="solid">
        <fgColor rgb="FF111827"/>
      </patternFill>
    </fill>
    <fill>
      <patternFill patternType="solid">
        <fgColor rgb="FFF9FAFB"/>
      </patternFill>
    </fill>
    <fill>
      <patternFill patternType="solid">
        <fgColor rgb="FF111827"/>
      </patternFill>
    </fill>
    <fill>
      <patternFill patternType="solid">
        <fgColor rgb="FF111827"/>
      </patternFill>
    </fill>
    <fill>
      <patternFill patternType="solid">
        <fgColor rgb="FFF3F4F6"/>
      </patternFill>
    </fill>
    <fill>
      <patternFill patternType="solid">
        <fgColor rgb="FFFEF2F2"/>
      </patternFill>
    </fill>
    <fill>
      <patternFill patternType="solid">
        <fgColor rgb="FFFFFBEB"/>
      </patternFill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ck">
        <color rgb="FFFFFFFF"/>
      </left>
      <right/>
      <top style="thick">
        <color rgb="FF0D9488"/>
      </top>
      <bottom/>
      <diagonal/>
    </border>
    <border>
      <left/>
      <right/>
      <top style="thick">
        <color rgb="FF0D9488"/>
      </top>
      <bottom/>
      <diagonal/>
    </border>
    <border>
      <left/>
      <right style="thick">
        <color rgb="FFFFFFFF"/>
      </right>
      <top style="thick">
        <color rgb="FF0D9488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2563EB"/>
      </top>
      <bottom/>
      <diagonal/>
    </border>
    <border>
      <left/>
      <right/>
      <top style="thick">
        <color rgb="FF2563EB"/>
      </top>
      <bottom/>
      <diagonal/>
    </border>
    <border>
      <left/>
      <right style="thick">
        <color rgb="FFFFFFFF"/>
      </right>
      <top style="thick">
        <color rgb="FF2563EB"/>
      </top>
      <bottom/>
      <diagonal/>
    </border>
    <border>
      <left style="thick">
        <color rgb="FFFFFFFF"/>
      </left>
      <right/>
      <top style="thick">
        <color rgb="FFDC2626"/>
      </top>
      <bottom/>
      <diagonal/>
    </border>
    <border>
      <left/>
      <right/>
      <top style="thick">
        <color rgb="FFDC2626"/>
      </top>
      <bottom/>
      <diagonal/>
    </border>
    <border>
      <left/>
      <right style="thick">
        <color rgb="FFFFFFFF"/>
      </right>
      <top style="thick">
        <color rgb="FFDC2626"/>
      </top>
      <bottom/>
      <diagonal/>
    </border>
    <border>
      <left style="thick">
        <color rgb="FFFFFFFF"/>
      </left>
      <right/>
      <top style="thick">
        <color rgb="FFD97706"/>
      </top>
      <bottom/>
      <diagonal/>
    </border>
    <border>
      <left/>
      <right/>
      <top style="thick">
        <color rgb="FFD97706"/>
      </top>
      <bottom/>
      <diagonal/>
    </border>
    <border>
      <left/>
      <right style="thick">
        <color rgb="FFFFFFFF"/>
      </right>
      <top style="thick">
        <color rgb="FFD97706"/>
      </top>
      <bottom/>
      <diagonal/>
    </border>
    <border>
      <left/>
      <right/>
      <top/>
      <bottom style="thin">
        <color rgb="FFE5E7EB"/>
      </bottom>
      <diagonal/>
    </border>
    <border>
      <left style="thick">
        <color rgb="FFDC2626"/>
      </left>
      <right/>
      <top/>
      <bottom/>
      <diagonal/>
    </border>
    <border>
      <left style="thick">
        <color rgb="FFD97706"/>
      </left>
      <right/>
      <top/>
      <bottom/>
      <diagonal/>
    </border>
  </borders>
  <cellStyleXfs count="1">
    <xf numFmtId="0" fontId="0" fillId="0" borderId="1"/>
  </cellStyleXfs>
  <cellXfs count="69">
    <xf numFmtId="0" fontId="0" fillId="0" borderId="0" xfId="0" applyBorder="1"/>
    <xf numFmtId="164" fontId="0" fillId="0" borderId="0" xfId="0" applyNumberFormat="1" applyBorder="1"/>
    <xf numFmtId="2" fontId="0" fillId="0" borderId="0" xfId="0" applyNumberFormat="1" applyBorder="1"/>
    <xf numFmtId="0" fontId="1" fillId="4" borderId="0" xfId="0" applyFont="1" applyFill="1" applyBorder="1" applyAlignment="1">
      <alignment vertical="center"/>
    </xf>
    <xf numFmtId="0" fontId="2" fillId="0" borderId="0" xfId="0" applyFont="1" applyBorder="1"/>
    <xf numFmtId="2" fontId="2" fillId="0" borderId="0" xfId="0" applyNumberFormat="1" applyFont="1" applyBorder="1"/>
    <xf numFmtId="164" fontId="2" fillId="0" borderId="0" xfId="0" applyNumberFormat="1" applyFont="1" applyBorder="1"/>
    <xf numFmtId="165" fontId="2" fillId="0" borderId="0" xfId="0" applyNumberFormat="1" applyFont="1" applyBorder="1"/>
    <xf numFmtId="0" fontId="2" fillId="0" borderId="0" xfId="0" applyFont="1" applyBorder="1" applyAlignment="1">
      <alignment wrapText="1"/>
    </xf>
    <xf numFmtId="0" fontId="4" fillId="0" borderId="0" xfId="0" applyFont="1" applyBorder="1"/>
    <xf numFmtId="0" fontId="5" fillId="6" borderId="0" xfId="0" applyFont="1" applyFill="1" applyBorder="1" applyAlignment="1">
      <alignment vertical="center" wrapText="1"/>
    </xf>
    <xf numFmtId="2" fontId="2" fillId="5" borderId="0" xfId="0" applyNumberFormat="1" applyFont="1" applyFill="1" applyBorder="1"/>
    <xf numFmtId="2" fontId="2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wrapText="1"/>
    </xf>
    <xf numFmtId="0" fontId="7" fillId="8" borderId="0" xfId="0" applyFont="1" applyFill="1" applyBorder="1" applyAlignment="1">
      <alignment horizontal="center" vertical="center" wrapText="1"/>
    </xf>
    <xf numFmtId="0" fontId="9" fillId="0" borderId="0" xfId="0" applyFont="1" applyBorder="1"/>
    <xf numFmtId="4" fontId="9" fillId="0" borderId="0" xfId="0" applyNumberFormat="1" applyFont="1" applyBorder="1"/>
    <xf numFmtId="169" fontId="9" fillId="0" borderId="0" xfId="0" applyNumberFormat="1" applyFont="1" applyBorder="1"/>
    <xf numFmtId="0" fontId="7" fillId="8" borderId="0" xfId="0" applyFont="1" applyFill="1" applyBorder="1" applyAlignment="1">
      <alignment horizontal="left" vertical="center" indent="1"/>
    </xf>
    <xf numFmtId="0" fontId="7" fillId="8" borderId="0" xfId="0" applyFont="1" applyFill="1" applyBorder="1" applyAlignment="1">
      <alignment horizontal="right" vertical="center"/>
    </xf>
    <xf numFmtId="0" fontId="9" fillId="0" borderId="16" xfId="0" applyFont="1" applyBorder="1" applyAlignment="1">
      <alignment horizontal="left" vertical="center" indent="1"/>
    </xf>
    <xf numFmtId="166" fontId="12" fillId="0" borderId="16" xfId="0" applyNumberFormat="1" applyFont="1" applyBorder="1" applyAlignment="1">
      <alignment horizontal="right" vertical="center"/>
    </xf>
    <xf numFmtId="169" fontId="13" fillId="0" borderId="16" xfId="0" applyNumberFormat="1" applyFont="1" applyBorder="1" applyAlignment="1">
      <alignment horizontal="right" vertical="center"/>
    </xf>
    <xf numFmtId="0" fontId="14" fillId="11" borderId="0" xfId="0" applyFont="1" applyFill="1" applyBorder="1"/>
    <xf numFmtId="0" fontId="15" fillId="11" borderId="0" xfId="0" applyFont="1" applyFill="1" applyBorder="1"/>
    <xf numFmtId="0" fontId="16" fillId="11" borderId="0" xfId="0" applyFont="1" applyFill="1" applyBorder="1" applyAlignment="1">
      <alignment horizontal="center" vertical="center" wrapText="1"/>
    </xf>
    <xf numFmtId="0" fontId="17" fillId="11" borderId="0" xfId="0" applyFont="1" applyFill="1" applyBorder="1"/>
    <xf numFmtId="4" fontId="17" fillId="11" borderId="0" xfId="0" applyNumberFormat="1" applyFont="1" applyFill="1" applyBorder="1"/>
    <xf numFmtId="170" fontId="17" fillId="11" borderId="0" xfId="0" applyNumberFormat="1" applyFont="1" applyFill="1" applyBorder="1"/>
    <xf numFmtId="0" fontId="12" fillId="10" borderId="18" xfId="0" applyFont="1" applyFill="1" applyBorder="1" applyAlignment="1">
      <alignment horizontal="left" vertical="center" wrapText="1" indent="1"/>
    </xf>
    <xf numFmtId="0" fontId="0" fillId="10" borderId="1" xfId="0" applyFill="1"/>
    <xf numFmtId="0" fontId="0" fillId="10" borderId="18" xfId="0" applyFill="1" applyBorder="1"/>
    <xf numFmtId="1" fontId="8" fillId="8" borderId="5" xfId="0" applyNumberFormat="1" applyFont="1" applyFill="1" applyBorder="1" applyAlignment="1">
      <alignment horizontal="left" vertical="center" indent="1"/>
    </xf>
    <xf numFmtId="0" fontId="0" fillId="8" borderId="1" xfId="0" applyFill="1"/>
    <xf numFmtId="0" fontId="0" fillId="8" borderId="6" xfId="0" applyFill="1" applyBorder="1"/>
    <xf numFmtId="0" fontId="7" fillId="8" borderId="10" xfId="0" applyFont="1" applyFill="1" applyBorder="1" applyAlignment="1">
      <alignment horizontal="left" vertical="center" indent="1"/>
    </xf>
    <xf numFmtId="0" fontId="0" fillId="8" borderId="11" xfId="0" applyFill="1" applyBorder="1"/>
    <xf numFmtId="0" fontId="0" fillId="8" borderId="12" xfId="0" applyFill="1" applyBorder="1"/>
    <xf numFmtId="0" fontId="11" fillId="7" borderId="1" xfId="0" applyFont="1" applyFill="1" applyAlignment="1">
      <alignment horizontal="center" vertical="center" wrapText="1"/>
    </xf>
    <xf numFmtId="0" fontId="0" fillId="7" borderId="1" xfId="0" applyFill="1"/>
    <xf numFmtId="0" fontId="12" fillId="0" borderId="16" xfId="0" applyFont="1" applyBorder="1" applyAlignment="1">
      <alignment horizontal="left" vertical="center" indent="1"/>
    </xf>
    <xf numFmtId="0" fontId="0" fillId="0" borderId="16" xfId="0" applyBorder="1"/>
    <xf numFmtId="0" fontId="9" fillId="8" borderId="5" xfId="0" applyFont="1" applyFill="1" applyBorder="1" applyAlignment="1">
      <alignment horizontal="left" vertical="center" indent="1"/>
    </xf>
    <xf numFmtId="0" fontId="12" fillId="9" borderId="17" xfId="0" applyFont="1" applyFill="1" applyBorder="1" applyAlignment="1">
      <alignment horizontal="left" vertical="center" wrapText="1" indent="1"/>
    </xf>
    <xf numFmtId="0" fontId="0" fillId="9" borderId="1" xfId="0" applyFill="1"/>
    <xf numFmtId="0" fontId="0" fillId="9" borderId="17" xfId="0" applyFill="1" applyBorder="1"/>
    <xf numFmtId="0" fontId="7" fillId="8" borderId="7" xfId="0" applyFont="1" applyFill="1" applyBorder="1" applyAlignment="1">
      <alignment horizontal="left" vertical="center" indent="1"/>
    </xf>
    <xf numFmtId="0" fontId="0" fillId="8" borderId="8" xfId="0" applyFill="1" applyBorder="1"/>
    <xf numFmtId="0" fontId="0" fillId="8" borderId="9" xfId="0" applyFill="1" applyBorder="1"/>
    <xf numFmtId="0" fontId="7" fillId="8" borderId="13" xfId="0" applyFont="1" applyFill="1" applyBorder="1" applyAlignment="1">
      <alignment horizontal="left" vertical="center" indent="1"/>
    </xf>
    <xf numFmtId="0" fontId="0" fillId="8" borderId="14" xfId="0" applyFill="1" applyBorder="1"/>
    <xf numFmtId="0" fontId="0" fillId="8" borderId="15" xfId="0" applyFill="1" applyBorder="1"/>
    <xf numFmtId="0" fontId="11" fillId="7" borderId="1" xfId="0" applyFont="1" applyFill="1" applyAlignment="1">
      <alignment horizontal="left" vertical="center" indent="1"/>
    </xf>
    <xf numFmtId="0" fontId="7" fillId="8" borderId="1" xfId="0" applyFont="1" applyFill="1" applyAlignment="1">
      <alignment horizontal="left" vertical="center" indent="1"/>
    </xf>
    <xf numFmtId="167" fontId="9" fillId="8" borderId="5" xfId="0" applyNumberFormat="1" applyFont="1" applyFill="1" applyBorder="1" applyAlignment="1">
      <alignment horizontal="left" vertical="center" indent="1"/>
    </xf>
    <xf numFmtId="166" fontId="8" fillId="8" borderId="5" xfId="0" applyNumberFormat="1" applyFont="1" applyFill="1" applyBorder="1" applyAlignment="1">
      <alignment horizontal="left" vertical="center" indent="1"/>
    </xf>
    <xf numFmtId="166" fontId="10" fillId="8" borderId="5" xfId="0" applyNumberFormat="1" applyFont="1" applyFill="1" applyBorder="1" applyAlignment="1">
      <alignment horizontal="left" vertical="center" indent="1"/>
    </xf>
    <xf numFmtId="168" fontId="9" fillId="8" borderId="5" xfId="0" applyNumberFormat="1" applyFont="1" applyFill="1" applyBorder="1" applyAlignment="1">
      <alignment horizontal="left" vertical="center" indent="1"/>
    </xf>
    <xf numFmtId="0" fontId="7" fillId="8" borderId="2" xfId="0" applyFont="1" applyFill="1" applyBorder="1" applyAlignment="1">
      <alignment horizontal="left" vertical="center" indent="1"/>
    </xf>
    <xf numFmtId="0" fontId="0" fillId="8" borderId="3" xfId="0" applyFill="1" applyBorder="1"/>
    <xf numFmtId="0" fontId="0" fillId="8" borderId="4" xfId="0" applyFill="1" applyBorder="1"/>
    <xf numFmtId="0" fontId="3" fillId="3" borderId="1" xfId="0" applyFont="1" applyFill="1" applyAlignment="1">
      <alignment vertical="center" wrapText="1"/>
    </xf>
    <xf numFmtId="0" fontId="0" fillId="0" borderId="1" xfId="0"/>
    <xf numFmtId="0" fontId="0" fillId="0" borderId="0" xfId="0" applyBorder="1"/>
    <xf numFmtId="0" fontId="1" fillId="2" borderId="1" xfId="0" applyFont="1" applyFill="1" applyAlignment="1">
      <alignment vertical="center" wrapText="1"/>
    </xf>
    <xf numFmtId="0" fontId="6" fillId="12" borderId="1" xfId="0" applyFont="1" applyFill="1" applyAlignment="1">
      <alignment horizontal="left" vertical="center" indent="1"/>
    </xf>
    <xf numFmtId="0" fontId="0" fillId="12" borderId="1" xfId="0" applyFill="1"/>
    <xf numFmtId="0" fontId="18" fillId="12" borderId="1" xfId="0" applyFont="1" applyFill="1" applyAlignment="1">
      <alignment horizontal="left" vertical="center" indent="1"/>
    </xf>
    <xf numFmtId="0" fontId="14" fillId="12" borderId="1" xfId="0" applyFont="1" applyFill="1"/>
  </cellXfs>
  <cellStyles count="1">
    <cellStyle name="Normal" xfId="0" builtinId="0"/>
  </cellStyles>
  <dxfs count="4">
    <dxf>
      <font>
        <b/>
        <color rgb="FFDC2626"/>
      </font>
      <fill>
        <patternFill>
          <bgColor rgb="FFFEE2E2"/>
        </patternFill>
      </fill>
    </dxf>
    <dxf>
      <font>
        <b/>
        <color rgb="FFDC2626"/>
      </font>
      <fill>
        <patternFill>
          <bgColor rgb="FFFEE2E2"/>
        </patternFill>
      </fill>
    </dxf>
    <dxf>
      <font>
        <b/>
        <color rgb="FF16A34A"/>
      </font>
      <fill>
        <patternFill>
          <bgColor rgb="FFDCFCE7"/>
        </patternFill>
      </fill>
    </dxf>
    <dxf>
      <font>
        <b/>
        <color rgb="FFDC2626"/>
      </font>
      <fill>
        <patternFill>
          <bgColor rgb="FFFEE2E2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pPr>
              <a:defRPr sz="1100" b="1">
                <a:solidFill>
                  <a:srgbClr val="111827"/>
                </a:solidFill>
                <a:latin typeface="Aptos"/>
              </a:defRPr>
            </a:pPr>
            <a:r>
              <a:rPr lang="es-PE" sz="1100" b="1">
                <a:solidFill>
                  <a:srgbClr val="111827"/>
                </a:solidFill>
                <a:latin typeface="Aptos"/>
              </a:rPr>
              <a:t>Stock sistema vs. físico</a:t>
            </a:r>
          </a:p>
        </c:rich>
      </c:tx>
      <c:layout>
        <c:manualLayout>
          <c:xMode val="edge"/>
          <c:yMode val="edge"/>
          <c:x val="0.03"/>
          <c:y val="0.03"/>
        </c:manualLayout>
      </c:layout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Stock sistema</c:v>
                </c:pt>
              </c:strCache>
            </c:strRef>
          </c:tx>
          <c:spPr>
            <a:solidFill>
              <a:srgbClr val="0D9488"/>
            </a:solidFill>
            <a:ln>
              <a:noFill/>
              <a:prstDash val="solid"/>
            </a:ln>
          </c:spPr>
          <c:invertIfNegative val="0"/>
          <c:cat>
            <c:strRef>
              <c:f>Dashboard!$P$3:$P$14</c:f>
              <c:strCache>
                <c:ptCount val="12"/>
                <c:pt idx="0">
                  <c:v>Pechuga de pollo</c:v>
                </c:pt>
                <c:pt idx="1">
                  <c:v>Carne molida</c:v>
                </c:pt>
                <c:pt idx="2">
                  <c:v>Pescado fresco</c:v>
                </c:pt>
                <c:pt idx="3">
                  <c:v>Papa amarilla</c:v>
                </c:pt>
                <c:pt idx="4">
                  <c:v>Cebolla roja</c:v>
                </c:pt>
                <c:pt idx="5">
                  <c:v>Limón</c:v>
                </c:pt>
                <c:pt idx="6">
                  <c:v>Arroz</c:v>
                </c:pt>
                <c:pt idx="7">
                  <c:v>Aceite vegetal</c:v>
                </c:pt>
                <c:pt idx="8">
                  <c:v>Gaseosa 500 ml</c:v>
                </c:pt>
                <c:pt idx="9">
                  <c:v>Envase delivery</c:v>
                </c:pt>
                <c:pt idx="10">
                  <c:v>Queso mozzarella</c:v>
                </c:pt>
                <c:pt idx="11">
                  <c:v>Mayonesa</c:v>
                </c:pt>
              </c:strCache>
            </c:strRef>
          </c:cat>
          <c:val>
            <c:numRef>
              <c:f>Dashboard!$R$3:$R$14</c:f>
              <c:numCache>
                <c:formatCode>General</c:formatCode>
                <c:ptCount val="12"/>
                <c:pt idx="0">
                  <c:v>17</c:v>
                </c:pt>
                <c:pt idx="1">
                  <c:v>11.2</c:v>
                </c:pt>
                <c:pt idx="2">
                  <c:v>9</c:v>
                </c:pt>
                <c:pt idx="3">
                  <c:v>34</c:v>
                </c:pt>
                <c:pt idx="4">
                  <c:v>13</c:v>
                </c:pt>
                <c:pt idx="5">
                  <c:v>10</c:v>
                </c:pt>
                <c:pt idx="6">
                  <c:v>60</c:v>
                </c:pt>
                <c:pt idx="7">
                  <c:v>16</c:v>
                </c:pt>
                <c:pt idx="8">
                  <c:v>26</c:v>
                </c:pt>
                <c:pt idx="9">
                  <c:v>68</c:v>
                </c:pt>
                <c:pt idx="10">
                  <c:v>5.5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7D-4AA5-8F50-2B735BE660FD}"/>
            </c:ext>
          </c:extLst>
        </c:ser>
        <c:ser>
          <c:idx val="1"/>
          <c:order val="1"/>
          <c:tx>
            <c:strRef>
              <c:f>Dashboard!$S$2</c:f>
              <c:strCache>
                <c:ptCount val="1"/>
                <c:pt idx="0">
                  <c:v>Stock físico</c:v>
                </c:pt>
              </c:strCache>
            </c:strRef>
          </c:tx>
          <c:spPr>
            <a:solidFill>
              <a:srgbClr val="D97706"/>
            </a:solidFill>
            <a:ln>
              <a:noFill/>
              <a:prstDash val="solid"/>
            </a:ln>
          </c:spPr>
          <c:invertIfNegative val="0"/>
          <c:cat>
            <c:strRef>
              <c:f>Dashboard!$P$3:$P$14</c:f>
              <c:strCache>
                <c:ptCount val="12"/>
                <c:pt idx="0">
                  <c:v>Pechuga de pollo</c:v>
                </c:pt>
                <c:pt idx="1">
                  <c:v>Carne molida</c:v>
                </c:pt>
                <c:pt idx="2">
                  <c:v>Pescado fresco</c:v>
                </c:pt>
                <c:pt idx="3">
                  <c:v>Papa amarilla</c:v>
                </c:pt>
                <c:pt idx="4">
                  <c:v>Cebolla roja</c:v>
                </c:pt>
                <c:pt idx="5">
                  <c:v>Limón</c:v>
                </c:pt>
                <c:pt idx="6">
                  <c:v>Arroz</c:v>
                </c:pt>
                <c:pt idx="7">
                  <c:v>Aceite vegetal</c:v>
                </c:pt>
                <c:pt idx="8">
                  <c:v>Gaseosa 500 ml</c:v>
                </c:pt>
                <c:pt idx="9">
                  <c:v>Envase delivery</c:v>
                </c:pt>
                <c:pt idx="10">
                  <c:v>Queso mozzarella</c:v>
                </c:pt>
                <c:pt idx="11">
                  <c:v>Mayonesa</c:v>
                </c:pt>
              </c:strCache>
            </c:strRef>
          </c:cat>
          <c:val>
            <c:numRef>
              <c:f>Dashboard!$S$3:$S$14</c:f>
              <c:numCache>
                <c:formatCode>General</c:formatCode>
                <c:ptCount val="12"/>
                <c:pt idx="0">
                  <c:v>16.399999999999999</c:v>
                </c:pt>
                <c:pt idx="1">
                  <c:v>10.7</c:v>
                </c:pt>
                <c:pt idx="2">
                  <c:v>8.5</c:v>
                </c:pt>
                <c:pt idx="3">
                  <c:v>33.200000000000003</c:v>
                </c:pt>
                <c:pt idx="4">
                  <c:v>12.6</c:v>
                </c:pt>
                <c:pt idx="5">
                  <c:v>9.5</c:v>
                </c:pt>
                <c:pt idx="6">
                  <c:v>59.1</c:v>
                </c:pt>
                <c:pt idx="7">
                  <c:v>15.4</c:v>
                </c:pt>
                <c:pt idx="8">
                  <c:v>25</c:v>
                </c:pt>
                <c:pt idx="9">
                  <c:v>66</c:v>
                </c:pt>
                <c:pt idx="10">
                  <c:v>5.0999999999999996</c:v>
                </c:pt>
                <c:pt idx="11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7D-4AA5-8F50-2B735BE66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solidFill>
              <a:srgbClr val="E5E7EB"/>
            </a:solidFill>
            <a:prstDash val="solid"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  <a:latin typeface="Aptos"/>
              </a:defRPr>
            </a:pPr>
            <a:endParaRPr lang="es-P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EF0F3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  <a:latin typeface="Aptos"/>
              </a:defRPr>
            </a:pPr>
            <a:endParaRPr lang="es-PE"/>
          </a:p>
        </c:txPr>
        <c:crossAx val="10"/>
        <c:crosses val="max"/>
        <c:crossBetween val="between"/>
      </c:valAx>
    </c:plotArea>
    <c:legend>
      <c:legendPos val="b"/>
      <c:overlay val="1"/>
      <c:txPr>
        <a:bodyPr/>
        <a:lstStyle/>
        <a:p>
          <a:pPr>
            <a:defRPr sz="900" b="0">
              <a:solidFill>
                <a:srgbClr val="6B7280"/>
              </a:solidFill>
              <a:latin typeface="Aptos"/>
            </a:defRPr>
          </a:pPr>
          <a:endParaRPr lang="es-PE"/>
        </a:p>
      </c:txPr>
    </c:legend>
    <c:plotVisOnly val="1"/>
    <c:dispBlanksAs val="gap"/>
    <c:showDLblsOverMax val="1"/>
  </c:chart>
  <c:spPr>
    <a:solidFill>
      <a:srgbClr val="FFFFFF"/>
    </a:solidFill>
    <a:ln w="9525">
      <a:solidFill>
        <a:srgbClr val="E5E7EB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pPr>
              <a:defRPr sz="1100" b="1">
                <a:solidFill>
                  <a:srgbClr val="111827"/>
                </a:solidFill>
                <a:latin typeface="Aptos"/>
              </a:defRPr>
            </a:pPr>
            <a:r>
              <a:rPr lang="es-PE" sz="1100" b="1">
                <a:solidFill>
                  <a:srgbClr val="111827"/>
                </a:solidFill>
                <a:latin typeface="Aptos"/>
              </a:rPr>
              <a:t>Pérdidas detectadas por producto (S/)</a:t>
            </a:r>
          </a:p>
        </c:rich>
      </c:tx>
      <c:layout>
        <c:manualLayout>
          <c:xMode val="edge"/>
          <c:yMode val="edge"/>
          <c:x val="0.03"/>
          <c:y val="0.03"/>
        </c:manualLayout>
      </c:layout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Dashboard!$AA$2</c:f>
              <c:strCache>
                <c:ptCount val="1"/>
                <c:pt idx="0">
                  <c:v>Pérdida S/</c:v>
                </c:pt>
              </c:strCache>
            </c:strRef>
          </c:tx>
          <c:spPr>
            <a:solidFill>
              <a:srgbClr val="DC2626"/>
            </a:solidFill>
            <a:ln>
              <a:noFill/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>
                    <a:solidFill>
                      <a:srgbClr val="111827"/>
                    </a:solidFill>
                    <a:latin typeface="Apto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Dashboard!$Y$3:$Y$14</c:f>
              <c:strCache>
                <c:ptCount val="12"/>
                <c:pt idx="0">
                  <c:v>Pescado fresco</c:v>
                </c:pt>
                <c:pt idx="1">
                  <c:v>Queso mozzarella</c:v>
                </c:pt>
                <c:pt idx="2">
                  <c:v>Carne molida</c:v>
                </c:pt>
                <c:pt idx="3">
                  <c:v>Pechuga de pollo</c:v>
                </c:pt>
                <c:pt idx="4">
                  <c:v>Aceite vegetal</c:v>
                </c:pt>
                <c:pt idx="5">
                  <c:v>Arroz</c:v>
                </c:pt>
                <c:pt idx="6">
                  <c:v>Mayonesa</c:v>
                </c:pt>
                <c:pt idx="7">
                  <c:v>Papa amarilla</c:v>
                </c:pt>
                <c:pt idx="8">
                  <c:v>Limón</c:v>
                </c:pt>
                <c:pt idx="9">
                  <c:v>Gaseosa 500 ml</c:v>
                </c:pt>
                <c:pt idx="10">
                  <c:v>Envase delivery</c:v>
                </c:pt>
                <c:pt idx="11">
                  <c:v>Cebolla roja</c:v>
                </c:pt>
              </c:strCache>
            </c:strRef>
          </c:cat>
          <c:val>
            <c:numRef>
              <c:f>Dashboard!$AA$3:$AA$14</c:f>
              <c:numCache>
                <c:formatCode>#,##0.00</c:formatCode>
                <c:ptCount val="12"/>
                <c:pt idx="0">
                  <c:v>17.5</c:v>
                </c:pt>
                <c:pt idx="1">
                  <c:v>11.2</c:v>
                </c:pt>
                <c:pt idx="2">
                  <c:v>11</c:v>
                </c:pt>
                <c:pt idx="3">
                  <c:v>8.6999999999999993</c:v>
                </c:pt>
                <c:pt idx="4">
                  <c:v>5.34</c:v>
                </c:pt>
                <c:pt idx="5">
                  <c:v>4.32</c:v>
                </c:pt>
                <c:pt idx="6">
                  <c:v>3.75</c:v>
                </c:pt>
                <c:pt idx="7">
                  <c:v>3.36</c:v>
                </c:pt>
                <c:pt idx="8">
                  <c:v>3.25</c:v>
                </c:pt>
                <c:pt idx="9">
                  <c:v>2.2000000000000002</c:v>
                </c:pt>
                <c:pt idx="10">
                  <c:v>1.7</c:v>
                </c:pt>
                <c:pt idx="11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51-4351-9197-D90D53F6F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solidFill>
              <a:srgbClr val="E5E7EB"/>
            </a:solidFill>
            <a:prstDash val="solid"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  <a:latin typeface="Aptos"/>
              </a:defRPr>
            </a:pPr>
            <a:endParaRPr lang="es-P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numFmt formatCode="0" sourceLinked="0"/>
        <c:majorTickMark val="none"/>
        <c:minorTickMark val="none"/>
        <c:tickLblPos val="nextTo"/>
        <c:crossAx val="10"/>
        <c:crosses val="max"/>
        <c:crossBetween val="between"/>
      </c:valAx>
    </c:plotArea>
    <c:plotVisOnly val="1"/>
    <c:dispBlanksAs val="gap"/>
    <c:showDLblsOverMax val="1"/>
  </c:chart>
  <c:spPr>
    <a:solidFill>
      <a:srgbClr val="FFFFFF"/>
    </a:solidFill>
    <a:ln w="9525">
      <a:solidFill>
        <a:srgbClr val="E5E7EB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pPr>
              <a:defRPr sz="1100" b="1">
                <a:solidFill>
                  <a:srgbClr val="111827"/>
                </a:solidFill>
                <a:latin typeface="Aptos"/>
              </a:defRPr>
            </a:pPr>
            <a:r>
              <a:rPr lang="es-PE" sz="1100" b="1">
                <a:solidFill>
                  <a:srgbClr val="111827"/>
                </a:solidFill>
                <a:latin typeface="Aptos"/>
              </a:rPr>
              <a:t>Diferencia económica por categoría (S/)</a:t>
            </a:r>
          </a:p>
        </c:rich>
      </c:tx>
      <c:layout>
        <c:manualLayout>
          <c:xMode val="edge"/>
          <c:yMode val="edge"/>
          <c:x val="0.03"/>
          <c:y val="0.03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Dashboard!$AF$2</c:f>
              <c:strCache>
                <c:ptCount val="1"/>
                <c:pt idx="0">
                  <c:v>Diferencia S/</c:v>
                </c:pt>
              </c:strCache>
            </c:strRef>
          </c:tx>
          <c:spPr>
            <a:solidFill>
              <a:srgbClr val="DC2626"/>
            </a:solidFill>
            <a:ln>
              <a:noFill/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>
                    <a:solidFill>
                      <a:srgbClr val="111827"/>
                    </a:solidFill>
                    <a:latin typeface="Apto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Dashboard!$AE$3:$AE$8</c:f>
              <c:strCache>
                <c:ptCount val="6"/>
                <c:pt idx="0">
                  <c:v>Proteínas</c:v>
                </c:pt>
                <c:pt idx="1">
                  <c:v>Verduras</c:v>
                </c:pt>
                <c:pt idx="2">
                  <c:v>Abarrotes</c:v>
                </c:pt>
                <c:pt idx="3">
                  <c:v>Bebidas</c:v>
                </c:pt>
                <c:pt idx="4">
                  <c:v>Lácteos</c:v>
                </c:pt>
                <c:pt idx="5">
                  <c:v>Empaques</c:v>
                </c:pt>
              </c:strCache>
            </c:strRef>
          </c:cat>
          <c:val>
            <c:numRef>
              <c:f>Dashboard!$AF$3:$AF$8</c:f>
              <c:numCache>
                <c:formatCode>#,##0.00</c:formatCode>
                <c:ptCount val="6"/>
                <c:pt idx="0">
                  <c:v>-37.200000000000003</c:v>
                </c:pt>
                <c:pt idx="1">
                  <c:v>-8.1300000000000008</c:v>
                </c:pt>
                <c:pt idx="2">
                  <c:v>-13.41</c:v>
                </c:pt>
                <c:pt idx="3">
                  <c:v>-2.2000000000000002</c:v>
                </c:pt>
                <c:pt idx="4">
                  <c:v>-11.2</c:v>
                </c:pt>
                <c:pt idx="5">
                  <c:v>-1.7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80-4428-B7D5-A56AD2198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>
            <a:solidFill>
              <a:srgbClr val="E5E7EB"/>
            </a:solidFill>
            <a:prstDash val="solid"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  <a:latin typeface="Aptos"/>
              </a:defRPr>
            </a:pPr>
            <a:endParaRPr lang="es-P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EF0F3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  <a:latin typeface="Aptos"/>
              </a:defRPr>
            </a:pPr>
            <a:endParaRPr lang="es-PE"/>
          </a:p>
        </c:txPr>
        <c:crossAx val="10"/>
        <c:crosses val="autoZero"/>
        <c:crossBetween val="between"/>
      </c:valAx>
    </c:plotArea>
    <c:plotVisOnly val="1"/>
    <c:dispBlanksAs val="gap"/>
    <c:showDLblsOverMax val="1"/>
  </c:chart>
  <c:spPr>
    <a:solidFill>
      <a:srgbClr val="FFFFFF"/>
    </a:solidFill>
    <a:ln w="9525">
      <a:solidFill>
        <a:srgbClr val="E5E7EB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</xdr:row>
      <xdr:rowOff>0</xdr:rowOff>
    </xdr:from>
    <xdr:ext cx="5040000" cy="2808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8</xdr:row>
      <xdr:rowOff>0</xdr:rowOff>
    </xdr:from>
    <xdr:ext cx="5040000" cy="2808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0</xdr:colOff>
      <xdr:row>24</xdr:row>
      <xdr:rowOff>0</xdr:rowOff>
    </xdr:from>
    <xdr:ext cx="5040000" cy="2808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ductosTable" displayName="ProductosTable" ref="A1:F13" totalsRowShown="0">
  <tableColumns count="6">
    <tableColumn id="1" xr3:uid="{00000000-0010-0000-0000-000001000000}" name="Código"/>
    <tableColumn id="2" xr3:uid="{00000000-0010-0000-0000-000002000000}" name="Producto"/>
    <tableColumn id="3" xr3:uid="{00000000-0010-0000-0000-000003000000}" name="Categoría"/>
    <tableColumn id="4" xr3:uid="{00000000-0010-0000-0000-000004000000}" name="Unidad"/>
    <tableColumn id="5" xr3:uid="{00000000-0010-0000-0000-000005000000}" name="Costo unitario S/"/>
    <tableColumn id="6" xr3:uid="{00000000-0010-0000-0000-000006000000}" name="Stock inici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InventarioTable" displayName="InventarioTable" ref="A1:M13" totalsRowShown="0">
  <tableColumns count="13">
    <tableColumn id="1" xr3:uid="{00000000-0010-0000-0100-000001000000}" name="Código"/>
    <tableColumn id="2" xr3:uid="{00000000-0010-0000-0100-000002000000}" name="Producto"/>
    <tableColumn id="3" xr3:uid="{00000000-0010-0000-0100-000003000000}" name="Categoría"/>
    <tableColumn id="4" xr3:uid="{00000000-0010-0000-0100-000004000000}" name="Unidad"/>
    <tableColumn id="5" xr3:uid="{00000000-0010-0000-0100-000005000000}" name="Costo S/"/>
    <tableColumn id="6" xr3:uid="{00000000-0010-0000-0100-000006000000}" name="Stock inicial"/>
    <tableColumn id="7" xr3:uid="{00000000-0010-0000-0100-000007000000}" name="Entradas"/>
    <tableColumn id="8" xr3:uid="{00000000-0010-0000-0100-000008000000}" name="Salidas"/>
    <tableColumn id="9" xr3:uid="{00000000-0010-0000-0100-000009000000}" name="Stock teórico"/>
    <tableColumn id="10" xr3:uid="{00000000-0010-0000-0100-00000A000000}" name="Conteo físico"/>
    <tableColumn id="11" xr3:uid="{00000000-0010-0000-0100-00000B000000}" name="Diferencia"/>
    <tableColumn id="12" xr3:uid="{00000000-0010-0000-0100-00000C000000}" name="Diferencia S/"/>
    <tableColumn id="13" xr3:uid="{00000000-0010-0000-0100-00000D000000}" name="Estad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ovimientosTable" displayName="MovimientosTable" ref="A1:H200" totalsRowShown="0">
  <tableColumns count="8">
    <tableColumn id="1" xr3:uid="{00000000-0010-0000-0200-000001000000}" name="Fecha"/>
    <tableColumn id="2" xr3:uid="{00000000-0010-0000-0200-000002000000}" name="Código"/>
    <tableColumn id="3" xr3:uid="{00000000-0010-0000-0200-000003000000}" name="Producto"/>
    <tableColumn id="4" xr3:uid="{00000000-0010-0000-0200-000004000000}" name="Tipo"/>
    <tableColumn id="5" xr3:uid="{00000000-0010-0000-0200-000005000000}" name="Cantidad"/>
    <tableColumn id="6" xr3:uid="{00000000-0010-0000-0200-000006000000}" name="Costo unitario S/"/>
    <tableColumn id="7" xr3:uid="{00000000-0010-0000-0200-000007000000}" name="Almacén"/>
    <tableColumn id="8" xr3:uid="{00000000-0010-0000-0200-000008000000}" name="Observac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AF41"/>
  <sheetViews>
    <sheetView showGridLines="0" topLeftCell="A5" workbookViewId="0">
      <selection activeCell="Q12" sqref="Q12"/>
    </sheetView>
  </sheetViews>
  <sheetFormatPr baseColWidth="10" defaultColWidth="9" defaultRowHeight="14.25"/>
  <cols>
    <col min="1" max="1" width="2" customWidth="1"/>
    <col min="2" max="13" width="12" customWidth="1"/>
    <col min="14" max="14" width="3" customWidth="1"/>
    <col min="15" max="15" width="3" style="23" customWidth="1"/>
    <col min="16" max="16" width="18" style="23" customWidth="1"/>
    <col min="17" max="19" width="12" style="23" customWidth="1"/>
    <col min="20" max="20" width="11" style="23" customWidth="1"/>
    <col min="21" max="21" width="13" style="23" customWidth="1"/>
    <col min="22" max="22" width="3" customWidth="1"/>
    <col min="23" max="23" width="5" customWidth="1"/>
    <col min="24" max="24" width="9" customWidth="1"/>
    <col min="25" max="25" width="18" customWidth="1"/>
    <col min="26" max="26" width="12" customWidth="1"/>
    <col min="27" max="28" width="11" customWidth="1"/>
    <col min="29" max="29" width="12" customWidth="1"/>
    <col min="30" max="30" width="3" customWidth="1"/>
    <col min="31" max="31" width="14" customWidth="1"/>
    <col min="32" max="32" width="13" customWidth="1"/>
  </cols>
  <sheetData>
    <row r="1" spans="2:32" ht="12.75" customHeight="1">
      <c r="P1" s="24" t="s">
        <v>0</v>
      </c>
    </row>
    <row r="2" spans="2:32" ht="33.950000000000003" customHeight="1">
      <c r="B2" s="65" t="s">
        <v>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P2" s="25" t="s">
        <v>2</v>
      </c>
      <c r="Q2" s="25" t="s">
        <v>3</v>
      </c>
      <c r="R2" s="25" t="s">
        <v>4</v>
      </c>
      <c r="S2" s="25" t="s">
        <v>5</v>
      </c>
      <c r="T2" s="25" t="s">
        <v>6</v>
      </c>
      <c r="U2" s="25" t="s">
        <v>7</v>
      </c>
      <c r="W2" s="14" t="s">
        <v>8</v>
      </c>
      <c r="X2" s="14" t="s">
        <v>9</v>
      </c>
      <c r="Y2" s="14" t="s">
        <v>2</v>
      </c>
      <c r="Z2" s="14" t="s">
        <v>3</v>
      </c>
      <c r="AA2" s="14" t="s">
        <v>6</v>
      </c>
      <c r="AB2" s="14" t="s">
        <v>10</v>
      </c>
      <c r="AC2" s="14" t="s">
        <v>11</v>
      </c>
      <c r="AE2" s="14" t="s">
        <v>3</v>
      </c>
      <c r="AF2" s="14" t="s">
        <v>12</v>
      </c>
    </row>
    <row r="3" spans="2:32" ht="20.100000000000001" customHeight="1">
      <c r="B3" s="67" t="s">
        <v>13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P3" s="26" t="str">
        <f>Inventario!B2</f>
        <v>Pechuga de pollo</v>
      </c>
      <c r="Q3" s="26" t="str">
        <f>Inventario!C2</f>
        <v>Proteínas</v>
      </c>
      <c r="R3" s="26">
        <f>Inventario!I2</f>
        <v>17</v>
      </c>
      <c r="S3" s="26">
        <f>Inventario!J2</f>
        <v>16.399999999999999</v>
      </c>
      <c r="T3" s="27">
        <f>ROUND(IF(Inventario!L2&lt;0,-Inventario!L2,0),2)</f>
        <v>8.6999999999999993</v>
      </c>
      <c r="U3" s="28">
        <f t="shared" ref="U3:U14" si="0">T3+(1000-ROW())/10000000</f>
        <v>8.7000996999999991</v>
      </c>
      <c r="V3" s="15"/>
      <c r="W3" s="15">
        <f>ROWS($W$3:W3)</f>
        <v>1</v>
      </c>
      <c r="X3" s="15">
        <f t="shared" ref="X3:X14" si="1">MATCH(LARGE($U$3:$U$14,W3),$U$3:$U$14,0)</f>
        <v>3</v>
      </c>
      <c r="Y3" s="15" t="str">
        <f t="shared" ref="Y3:Y14" si="2">INDEX($P$3:$P$14,X3)</f>
        <v>Pescado fresco</v>
      </c>
      <c r="Z3" s="15" t="str">
        <f t="shared" ref="Z3:Z14" si="3">INDEX($Q$3:$Q$14,X3)</f>
        <v>Proteínas</v>
      </c>
      <c r="AA3" s="16">
        <f t="shared" ref="AA3:AA14" si="4">INDEX($T$3:$T$14,X3)</f>
        <v>17.5</v>
      </c>
      <c r="AB3" s="17">
        <f t="shared" ref="AB3:AB14" si="5">IFERROR(AA3/SUM($AA$3:$AA$14),0)</f>
        <v>0.23699891657638131</v>
      </c>
      <c r="AC3" s="17">
        <f>SUM($AB$3:AB3)</f>
        <v>0.23699891657638131</v>
      </c>
      <c r="AD3" s="15"/>
      <c r="AE3" s="15" t="str">
        <f>Recursos!A2</f>
        <v>Proteínas</v>
      </c>
      <c r="AF3" s="16">
        <f>ROUND(SUMIF(Inventario!$C$2:$C$13,AE3,Inventario!$L$2:$L$13),2)</f>
        <v>-37.200000000000003</v>
      </c>
    </row>
    <row r="4" spans="2:32" ht="9.9499999999999993" customHeight="1">
      <c r="P4" s="26" t="str">
        <f>Inventario!B3</f>
        <v>Carne molida</v>
      </c>
      <c r="Q4" s="26" t="str">
        <f>Inventario!C3</f>
        <v>Proteínas</v>
      </c>
      <c r="R4" s="26">
        <f>Inventario!I3</f>
        <v>11.2</v>
      </c>
      <c r="S4" s="26">
        <f>Inventario!J3</f>
        <v>10.7</v>
      </c>
      <c r="T4" s="27">
        <f>ROUND(IF(Inventario!L3&lt;0,-Inventario!L3,0),2)</f>
        <v>11</v>
      </c>
      <c r="U4" s="28">
        <f t="shared" si="0"/>
        <v>11.0000996</v>
      </c>
      <c r="V4" s="15"/>
      <c r="W4" s="15">
        <f>ROWS($W$3:W4)</f>
        <v>2</v>
      </c>
      <c r="X4" s="15">
        <f t="shared" si="1"/>
        <v>11</v>
      </c>
      <c r="Y4" s="15" t="str">
        <f t="shared" si="2"/>
        <v>Queso mozzarella</v>
      </c>
      <c r="Z4" s="15" t="str">
        <f t="shared" si="3"/>
        <v>Lácteos</v>
      </c>
      <c r="AA4" s="16">
        <f t="shared" si="4"/>
        <v>11.2</v>
      </c>
      <c r="AB4" s="17">
        <f t="shared" si="5"/>
        <v>0.15167930660888404</v>
      </c>
      <c r="AC4" s="17">
        <f>SUM($AB$3:AB4)</f>
        <v>0.38867822318526535</v>
      </c>
      <c r="AD4" s="15"/>
      <c r="AE4" s="15" t="str">
        <f>Recursos!A3</f>
        <v>Verduras</v>
      </c>
      <c r="AF4" s="16">
        <f>ROUND(SUMIF(Inventario!$C$2:$C$13,AE4,Inventario!$L$2:$L$13),2)</f>
        <v>-8.1300000000000008</v>
      </c>
    </row>
    <row r="5" spans="2:32" ht="20.100000000000001" customHeight="1">
      <c r="B5" s="58" t="s">
        <v>14</v>
      </c>
      <c r="C5" s="59"/>
      <c r="D5" s="60"/>
      <c r="E5" s="46" t="s">
        <v>15</v>
      </c>
      <c r="F5" s="47"/>
      <c r="G5" s="48"/>
      <c r="H5" s="35" t="s">
        <v>16</v>
      </c>
      <c r="I5" s="36"/>
      <c r="J5" s="37"/>
      <c r="K5" s="49" t="s">
        <v>17</v>
      </c>
      <c r="L5" s="50"/>
      <c r="M5" s="51"/>
      <c r="P5" s="26" t="str">
        <f>Inventario!B4</f>
        <v>Pescado fresco</v>
      </c>
      <c r="Q5" s="26" t="str">
        <f>Inventario!C4</f>
        <v>Proteínas</v>
      </c>
      <c r="R5" s="26">
        <f>Inventario!I4</f>
        <v>9</v>
      </c>
      <c r="S5" s="26">
        <f>Inventario!J4</f>
        <v>8.5</v>
      </c>
      <c r="T5" s="27">
        <f>ROUND(IF(Inventario!L4&lt;0,-Inventario!L4,0),2)</f>
        <v>17.5</v>
      </c>
      <c r="U5" s="28">
        <f t="shared" si="0"/>
        <v>17.500099500000001</v>
      </c>
      <c r="V5" s="15"/>
      <c r="W5" s="15">
        <f>ROWS($W$3:W5)</f>
        <v>3</v>
      </c>
      <c r="X5" s="15">
        <f t="shared" si="1"/>
        <v>2</v>
      </c>
      <c r="Y5" s="15" t="str">
        <f t="shared" si="2"/>
        <v>Carne molida</v>
      </c>
      <c r="Z5" s="15" t="str">
        <f t="shared" si="3"/>
        <v>Proteínas</v>
      </c>
      <c r="AA5" s="16">
        <f t="shared" si="4"/>
        <v>11</v>
      </c>
      <c r="AB5" s="17">
        <f t="shared" si="5"/>
        <v>0.14897074756229683</v>
      </c>
      <c r="AC5" s="17">
        <f>SUM($AB$3:AB5)</f>
        <v>0.53764897074756224</v>
      </c>
      <c r="AD5" s="15"/>
      <c r="AE5" s="15" t="str">
        <f>Recursos!A4</f>
        <v>Abarrotes</v>
      </c>
      <c r="AF5" s="16">
        <f>ROUND(SUMIF(Inventario!$C$2:$C$13,AE5,Inventario!$L$2:$L$13),2)</f>
        <v>-13.41</v>
      </c>
    </row>
    <row r="6" spans="2:32" ht="38.1" customHeight="1">
      <c r="B6" s="55">
        <f>SUMPRODUCT(Inventario!E2:E13,Inventario!I2:I13)</f>
        <v>1839.5</v>
      </c>
      <c r="C6" s="33"/>
      <c r="D6" s="34"/>
      <c r="E6" s="55">
        <f>SUMPRODUCT(Inventario!E2:E13,Inventario!J2:J13)</f>
        <v>1765.6599999999999</v>
      </c>
      <c r="F6" s="33"/>
      <c r="G6" s="34"/>
      <c r="H6" s="56">
        <f>ROUND(-SUMIF(Inventario!L2:L13,"&lt;0",Inventario!L2:L13),2)</f>
        <v>73.84</v>
      </c>
      <c r="I6" s="33"/>
      <c r="J6" s="34"/>
      <c r="K6" s="32">
        <f>COUNTIF(Inventario!M2:M13,"Faltante")+COUNTIF(Inventario!M2:M13,"Sobrante")</f>
        <v>12</v>
      </c>
      <c r="L6" s="33"/>
      <c r="M6" s="34"/>
      <c r="P6" s="26" t="str">
        <f>Inventario!B5</f>
        <v>Papa amarilla</v>
      </c>
      <c r="Q6" s="26" t="str">
        <f>Inventario!C5</f>
        <v>Verduras</v>
      </c>
      <c r="R6" s="26">
        <f>Inventario!I5</f>
        <v>34</v>
      </c>
      <c r="S6" s="26">
        <f>Inventario!J5</f>
        <v>33.200000000000003</v>
      </c>
      <c r="T6" s="27">
        <f>ROUND(IF(Inventario!L5&lt;0,-Inventario!L5,0),2)</f>
        <v>3.36</v>
      </c>
      <c r="U6" s="28">
        <f t="shared" si="0"/>
        <v>3.3600993999999997</v>
      </c>
      <c r="V6" s="15"/>
      <c r="W6" s="15">
        <f>ROWS($W$3:W6)</f>
        <v>4</v>
      </c>
      <c r="X6" s="15">
        <f t="shared" si="1"/>
        <v>1</v>
      </c>
      <c r="Y6" s="15" t="str">
        <f t="shared" si="2"/>
        <v>Pechuga de pollo</v>
      </c>
      <c r="Z6" s="15" t="str">
        <f t="shared" si="3"/>
        <v>Proteínas</v>
      </c>
      <c r="AA6" s="16">
        <f t="shared" si="4"/>
        <v>8.6999999999999993</v>
      </c>
      <c r="AB6" s="17">
        <f t="shared" si="5"/>
        <v>0.11782231852654385</v>
      </c>
      <c r="AC6" s="17">
        <f>SUM($AB$3:AB6)</f>
        <v>0.65547128927410614</v>
      </c>
      <c r="AD6" s="15"/>
      <c r="AE6" s="15" t="str">
        <f>Recursos!A5</f>
        <v>Bebidas</v>
      </c>
      <c r="AF6" s="16">
        <f>ROUND(SUMIF(Inventario!$C$2:$C$13,AE6,Inventario!$L$2:$L$13),2)</f>
        <v>-2.2000000000000002</v>
      </c>
    </row>
    <row r="7" spans="2:32" ht="20.100000000000001" customHeight="1">
      <c r="B7" s="42" t="s">
        <v>18</v>
      </c>
      <c r="C7" s="33"/>
      <c r="D7" s="34"/>
      <c r="E7" s="42" t="s">
        <v>19</v>
      </c>
      <c r="F7" s="33"/>
      <c r="G7" s="34"/>
      <c r="H7" s="54">
        <f>IFERROR(H6/B6,0)</f>
        <v>4.0141342756183744E-2</v>
      </c>
      <c r="I7" s="33"/>
      <c r="J7" s="34"/>
      <c r="K7" s="57">
        <f>COUNT(Inventario!J2:J13)</f>
        <v>12</v>
      </c>
      <c r="L7" s="33"/>
      <c r="M7" s="34"/>
      <c r="P7" s="26" t="str">
        <f>Inventario!B6</f>
        <v>Cebolla roja</v>
      </c>
      <c r="Q7" s="26" t="str">
        <f>Inventario!C6</f>
        <v>Verduras</v>
      </c>
      <c r="R7" s="26">
        <f>Inventario!I6</f>
        <v>13</v>
      </c>
      <c r="S7" s="26">
        <f>Inventario!J6</f>
        <v>12.6</v>
      </c>
      <c r="T7" s="27">
        <f>ROUND(IF(Inventario!L6&lt;0,-Inventario!L6,0),2)</f>
        <v>1.52</v>
      </c>
      <c r="U7" s="28">
        <f t="shared" si="0"/>
        <v>1.5200993</v>
      </c>
      <c r="V7" s="15"/>
      <c r="W7" s="15">
        <f>ROWS($W$3:W7)</f>
        <v>5</v>
      </c>
      <c r="X7" s="15">
        <f t="shared" si="1"/>
        <v>8</v>
      </c>
      <c r="Y7" s="15" t="str">
        <f t="shared" si="2"/>
        <v>Aceite vegetal</v>
      </c>
      <c r="Z7" s="15" t="str">
        <f t="shared" si="3"/>
        <v>Abarrotes</v>
      </c>
      <c r="AA7" s="16">
        <f t="shared" si="4"/>
        <v>5.34</v>
      </c>
      <c r="AB7" s="17">
        <f t="shared" si="5"/>
        <v>7.2318526543878631E-2</v>
      </c>
      <c r="AC7" s="17">
        <f>SUM($AB$3:AB7)</f>
        <v>0.72778981581798474</v>
      </c>
      <c r="AD7" s="15"/>
      <c r="AE7" s="15" t="str">
        <f>Recursos!A6</f>
        <v>Lácteos</v>
      </c>
      <c r="AF7" s="16">
        <f>ROUND(SUMIF(Inventario!$C$2:$C$13,AE7,Inventario!$L$2:$L$13),2)</f>
        <v>-11.2</v>
      </c>
    </row>
    <row r="8" spans="2:32" ht="12" customHeight="1">
      <c r="P8" s="26" t="str">
        <f>Inventario!B7</f>
        <v>Limón</v>
      </c>
      <c r="Q8" s="26" t="str">
        <f>Inventario!C7</f>
        <v>Verduras</v>
      </c>
      <c r="R8" s="26">
        <f>Inventario!I7</f>
        <v>10</v>
      </c>
      <c r="S8" s="26">
        <f>Inventario!J7</f>
        <v>9.5</v>
      </c>
      <c r="T8" s="27">
        <f>ROUND(IF(Inventario!L7&lt;0,-Inventario!L7,0),2)</f>
        <v>3.25</v>
      </c>
      <c r="U8" s="28">
        <f t="shared" si="0"/>
        <v>3.2500992000000002</v>
      </c>
      <c r="V8" s="15"/>
      <c r="W8" s="15">
        <f>ROWS($W$3:W8)</f>
        <v>6</v>
      </c>
      <c r="X8" s="15">
        <f t="shared" si="1"/>
        <v>7</v>
      </c>
      <c r="Y8" s="15" t="str">
        <f t="shared" si="2"/>
        <v>Arroz</v>
      </c>
      <c r="Z8" s="15" t="str">
        <f t="shared" si="3"/>
        <v>Abarrotes</v>
      </c>
      <c r="AA8" s="16">
        <f t="shared" si="4"/>
        <v>4.32</v>
      </c>
      <c r="AB8" s="17">
        <f t="shared" si="5"/>
        <v>5.8504875406283845E-2</v>
      </c>
      <c r="AC8" s="17">
        <f>SUM($AB$3:AB8)</f>
        <v>0.78629469122426854</v>
      </c>
      <c r="AD8" s="15"/>
      <c r="AE8" s="15" t="str">
        <f>Recursos!A7</f>
        <v>Empaques</v>
      </c>
      <c r="AF8" s="16">
        <f>ROUND(SUMIF(Inventario!$C$2:$C$13,AE8,Inventario!$L$2:$L$13),2)</f>
        <v>-1.7</v>
      </c>
    </row>
    <row r="9" spans="2:32" ht="15" customHeight="1">
      <c r="P9" s="26" t="str">
        <f>Inventario!B8</f>
        <v>Arroz</v>
      </c>
      <c r="Q9" s="26" t="str">
        <f>Inventario!C8</f>
        <v>Abarrotes</v>
      </c>
      <c r="R9" s="26">
        <f>Inventario!I8</f>
        <v>60</v>
      </c>
      <c r="S9" s="26">
        <f>Inventario!J8</f>
        <v>59.1</v>
      </c>
      <c r="T9" s="27">
        <f>ROUND(IF(Inventario!L8&lt;0,-Inventario!L8,0),2)</f>
        <v>4.32</v>
      </c>
      <c r="U9" s="28">
        <f t="shared" si="0"/>
        <v>4.3200991000000002</v>
      </c>
      <c r="V9" s="15"/>
      <c r="W9" s="15">
        <f>ROWS($W$3:W9)</f>
        <v>7</v>
      </c>
      <c r="X9" s="15">
        <f t="shared" si="1"/>
        <v>12</v>
      </c>
      <c r="Y9" s="15" t="str">
        <f t="shared" si="2"/>
        <v>Mayonesa</v>
      </c>
      <c r="Z9" s="15" t="str">
        <f t="shared" si="3"/>
        <v>Abarrotes</v>
      </c>
      <c r="AA9" s="16">
        <f t="shared" si="4"/>
        <v>3.75</v>
      </c>
      <c r="AB9" s="17">
        <f t="shared" si="5"/>
        <v>5.0785482123510278E-2</v>
      </c>
      <c r="AC9" s="17">
        <f>SUM($AB$3:AB9)</f>
        <v>0.83708017334777884</v>
      </c>
      <c r="AD9" s="15"/>
      <c r="AE9" s="15"/>
      <c r="AF9" s="16"/>
    </row>
    <row r="10" spans="2:32" ht="15" customHeight="1">
      <c r="P10" s="26" t="str">
        <f>Inventario!B9</f>
        <v>Aceite vegetal</v>
      </c>
      <c r="Q10" s="26" t="str">
        <f>Inventario!C9</f>
        <v>Abarrotes</v>
      </c>
      <c r="R10" s="26">
        <f>Inventario!I9</f>
        <v>16</v>
      </c>
      <c r="S10" s="26">
        <f>Inventario!J9</f>
        <v>15.4</v>
      </c>
      <c r="T10" s="27">
        <f>ROUND(IF(Inventario!L9&lt;0,-Inventario!L9,0),2)</f>
        <v>5.34</v>
      </c>
      <c r="U10" s="28">
        <f t="shared" si="0"/>
        <v>5.3400989999999995</v>
      </c>
      <c r="V10" s="15"/>
      <c r="W10" s="15">
        <f>ROWS($W$3:W10)</f>
        <v>8</v>
      </c>
      <c r="X10" s="15">
        <f t="shared" si="1"/>
        <v>4</v>
      </c>
      <c r="Y10" s="15" t="str">
        <f t="shared" si="2"/>
        <v>Papa amarilla</v>
      </c>
      <c r="Z10" s="15" t="str">
        <f t="shared" si="3"/>
        <v>Verduras</v>
      </c>
      <c r="AA10" s="16">
        <f t="shared" si="4"/>
        <v>3.36</v>
      </c>
      <c r="AB10" s="17">
        <f t="shared" si="5"/>
        <v>4.5503791982665208E-2</v>
      </c>
      <c r="AC10" s="17">
        <f>SUM($AB$3:AB10)</f>
        <v>0.88258396533044403</v>
      </c>
      <c r="AD10" s="15"/>
      <c r="AE10" s="15"/>
      <c r="AF10" s="16"/>
    </row>
    <row r="11" spans="2:32" ht="15" customHeight="1">
      <c r="P11" s="26" t="str">
        <f>Inventario!B10</f>
        <v>Gaseosa 500 ml</v>
      </c>
      <c r="Q11" s="26" t="str">
        <f>Inventario!C10</f>
        <v>Bebidas</v>
      </c>
      <c r="R11" s="26">
        <f>Inventario!I10</f>
        <v>26</v>
      </c>
      <c r="S11" s="26">
        <f>Inventario!J10</f>
        <v>25</v>
      </c>
      <c r="T11" s="27">
        <f>ROUND(IF(Inventario!L10&lt;0,-Inventario!L10,0),2)</f>
        <v>2.2000000000000002</v>
      </c>
      <c r="U11" s="28">
        <f t="shared" si="0"/>
        <v>2.2000989</v>
      </c>
      <c r="V11" s="15"/>
      <c r="W11" s="15">
        <f>ROWS($W$3:W11)</f>
        <v>9</v>
      </c>
      <c r="X11" s="15">
        <f t="shared" si="1"/>
        <v>6</v>
      </c>
      <c r="Y11" s="15" t="str">
        <f t="shared" si="2"/>
        <v>Limón</v>
      </c>
      <c r="Z11" s="15" t="str">
        <f t="shared" si="3"/>
        <v>Verduras</v>
      </c>
      <c r="AA11" s="16">
        <f t="shared" si="4"/>
        <v>3.25</v>
      </c>
      <c r="AB11" s="17">
        <f t="shared" si="5"/>
        <v>4.4014084507042243E-2</v>
      </c>
      <c r="AC11" s="17">
        <f>SUM($AB$3:AB11)</f>
        <v>0.92659804983748628</v>
      </c>
      <c r="AD11" s="15"/>
      <c r="AE11" s="15"/>
      <c r="AF11" s="16"/>
    </row>
    <row r="12" spans="2:32" ht="15" customHeight="1">
      <c r="P12" s="26" t="str">
        <f>Inventario!B11</f>
        <v>Envase delivery</v>
      </c>
      <c r="Q12" s="26" t="str">
        <f>Inventario!C11</f>
        <v>Empaques</v>
      </c>
      <c r="R12" s="26">
        <f>Inventario!I11</f>
        <v>68</v>
      </c>
      <c r="S12" s="26">
        <f>Inventario!J11</f>
        <v>66</v>
      </c>
      <c r="T12" s="27">
        <f>ROUND(IF(Inventario!L11&lt;0,-Inventario!L11,0),2)</f>
        <v>1.7</v>
      </c>
      <c r="U12" s="28">
        <f t="shared" si="0"/>
        <v>1.7000987999999999</v>
      </c>
      <c r="V12" s="15"/>
      <c r="W12" s="15">
        <f>ROWS($W$3:W12)</f>
        <v>10</v>
      </c>
      <c r="X12" s="15">
        <f t="shared" si="1"/>
        <v>9</v>
      </c>
      <c r="Y12" s="15" t="str">
        <f t="shared" si="2"/>
        <v>Gaseosa 500 ml</v>
      </c>
      <c r="Z12" s="15" t="str">
        <f t="shared" si="3"/>
        <v>Bebidas</v>
      </c>
      <c r="AA12" s="16">
        <f t="shared" si="4"/>
        <v>2.2000000000000002</v>
      </c>
      <c r="AB12" s="17">
        <f t="shared" si="5"/>
        <v>2.9794149512459366E-2</v>
      </c>
      <c r="AC12" s="17">
        <f>SUM($AB$3:AB12)</f>
        <v>0.95639219934994568</v>
      </c>
      <c r="AD12" s="15"/>
      <c r="AE12" s="15"/>
      <c r="AF12" s="16"/>
    </row>
    <row r="13" spans="2:32" ht="15" customHeight="1">
      <c r="P13" s="26" t="str">
        <f>Inventario!B12</f>
        <v>Queso mozzarella</v>
      </c>
      <c r="Q13" s="26" t="str">
        <f>Inventario!C12</f>
        <v>Lácteos</v>
      </c>
      <c r="R13" s="26">
        <f>Inventario!I12</f>
        <v>5.5</v>
      </c>
      <c r="S13" s="26">
        <f>Inventario!J12</f>
        <v>5.0999999999999996</v>
      </c>
      <c r="T13" s="27">
        <f>ROUND(IF(Inventario!L12&lt;0,-Inventario!L12,0),2)</f>
        <v>11.2</v>
      </c>
      <c r="U13" s="28">
        <f t="shared" si="0"/>
        <v>11.2000987</v>
      </c>
      <c r="V13" s="15"/>
      <c r="W13" s="15">
        <f>ROWS($W$3:W13)</f>
        <v>11</v>
      </c>
      <c r="X13" s="15">
        <f t="shared" si="1"/>
        <v>10</v>
      </c>
      <c r="Y13" s="15" t="str">
        <f t="shared" si="2"/>
        <v>Envase delivery</v>
      </c>
      <c r="Z13" s="15" t="str">
        <f t="shared" si="3"/>
        <v>Empaques</v>
      </c>
      <c r="AA13" s="16">
        <f t="shared" si="4"/>
        <v>1.7</v>
      </c>
      <c r="AB13" s="17">
        <f t="shared" si="5"/>
        <v>2.3022751895991327E-2</v>
      </c>
      <c r="AC13" s="17">
        <f>SUM($AB$3:AB13)</f>
        <v>0.97941495124593703</v>
      </c>
      <c r="AD13" s="15"/>
      <c r="AE13" s="15"/>
      <c r="AF13" s="16"/>
    </row>
    <row r="14" spans="2:32" ht="15" customHeight="1">
      <c r="P14" s="26" t="str">
        <f>Inventario!B13</f>
        <v>Mayonesa</v>
      </c>
      <c r="Q14" s="26" t="str">
        <f>Inventario!C13</f>
        <v>Abarrotes</v>
      </c>
      <c r="R14" s="26">
        <f>Inventario!I13</f>
        <v>6</v>
      </c>
      <c r="S14" s="26">
        <f>Inventario!J13</f>
        <v>5.7</v>
      </c>
      <c r="T14" s="27">
        <f>ROUND(IF(Inventario!L13&lt;0,-Inventario!L13,0),2)</f>
        <v>3.75</v>
      </c>
      <c r="U14" s="28">
        <f t="shared" si="0"/>
        <v>3.7500985999999998</v>
      </c>
      <c r="V14" s="15"/>
      <c r="W14" s="15">
        <f>ROWS($W$3:W14)</f>
        <v>12</v>
      </c>
      <c r="X14" s="15">
        <f t="shared" si="1"/>
        <v>5</v>
      </c>
      <c r="Y14" s="15" t="str">
        <f t="shared" si="2"/>
        <v>Cebolla roja</v>
      </c>
      <c r="Z14" s="15" t="str">
        <f t="shared" si="3"/>
        <v>Verduras</v>
      </c>
      <c r="AA14" s="16">
        <f t="shared" si="4"/>
        <v>1.52</v>
      </c>
      <c r="AB14" s="17">
        <f t="shared" si="5"/>
        <v>2.0585048754062835E-2</v>
      </c>
      <c r="AC14" s="17">
        <f>SUM($AB$3:AB14)</f>
        <v>0.99999999999999989</v>
      </c>
      <c r="AD14" s="15"/>
      <c r="AE14" s="15"/>
      <c r="AF14" s="16"/>
    </row>
    <row r="15" spans="2:32" ht="15" customHeight="1"/>
    <row r="16" spans="2:32" ht="15" customHeight="1"/>
    <row r="17" spans="8:13" ht="15" customHeight="1"/>
    <row r="18" spans="8:13" ht="15" customHeight="1"/>
    <row r="19" spans="8:13" ht="15" customHeight="1"/>
    <row r="20" spans="8:13" ht="15" customHeight="1"/>
    <row r="21" spans="8:13" ht="15" customHeight="1"/>
    <row r="22" spans="8:13" ht="15" customHeight="1"/>
    <row r="23" spans="8:13" ht="15" customHeight="1"/>
    <row r="24" spans="8:13" ht="9.9499999999999993" customHeight="1"/>
    <row r="25" spans="8:13" ht="15" customHeight="1">
      <c r="H25" s="52" t="s">
        <v>20</v>
      </c>
      <c r="I25" s="39"/>
      <c r="J25" s="39"/>
      <c r="K25" s="39"/>
      <c r="L25" s="39"/>
      <c r="M25" s="39"/>
    </row>
    <row r="26" spans="8:13" ht="15" customHeight="1">
      <c r="H26" s="53" t="s">
        <v>2</v>
      </c>
      <c r="I26" s="33"/>
      <c r="J26" s="18" t="s">
        <v>3</v>
      </c>
      <c r="K26" s="19" t="s">
        <v>6</v>
      </c>
      <c r="L26" s="19" t="s">
        <v>10</v>
      </c>
      <c r="M26" s="19" t="s">
        <v>21</v>
      </c>
    </row>
    <row r="27" spans="8:13" ht="15" customHeight="1">
      <c r="H27" s="40" t="str">
        <f>Y3</f>
        <v>Pescado fresco</v>
      </c>
      <c r="I27" s="41"/>
      <c r="J27" s="20" t="str">
        <f t="shared" ref="J27:M31" si="6">Z3</f>
        <v>Proteínas</v>
      </c>
      <c r="K27" s="21">
        <f t="shared" si="6"/>
        <v>17.5</v>
      </c>
      <c r="L27" s="22">
        <f t="shared" si="6"/>
        <v>0.23699891657638131</v>
      </c>
      <c r="M27" s="22">
        <f t="shared" si="6"/>
        <v>0.23699891657638131</v>
      </c>
    </row>
    <row r="28" spans="8:13" ht="15" customHeight="1">
      <c r="H28" s="40" t="str">
        <f>Y4</f>
        <v>Queso mozzarella</v>
      </c>
      <c r="I28" s="41"/>
      <c r="J28" s="20" t="str">
        <f t="shared" si="6"/>
        <v>Lácteos</v>
      </c>
      <c r="K28" s="21">
        <f t="shared" si="6"/>
        <v>11.2</v>
      </c>
      <c r="L28" s="22">
        <f t="shared" si="6"/>
        <v>0.15167930660888404</v>
      </c>
      <c r="M28" s="22">
        <f t="shared" si="6"/>
        <v>0.38867822318526535</v>
      </c>
    </row>
    <row r="29" spans="8:13" ht="15" customHeight="1">
      <c r="H29" s="40" t="str">
        <f>Y5</f>
        <v>Carne molida</v>
      </c>
      <c r="I29" s="41"/>
      <c r="J29" s="20" t="str">
        <f t="shared" si="6"/>
        <v>Proteínas</v>
      </c>
      <c r="K29" s="21">
        <f t="shared" si="6"/>
        <v>11</v>
      </c>
      <c r="L29" s="22">
        <f t="shared" si="6"/>
        <v>0.14897074756229683</v>
      </c>
      <c r="M29" s="22">
        <f t="shared" si="6"/>
        <v>0.53764897074756224</v>
      </c>
    </row>
    <row r="30" spans="8:13" ht="15" customHeight="1">
      <c r="H30" s="40" t="str">
        <f>Y6</f>
        <v>Pechuga de pollo</v>
      </c>
      <c r="I30" s="41"/>
      <c r="J30" s="20" t="str">
        <f t="shared" si="6"/>
        <v>Proteínas</v>
      </c>
      <c r="K30" s="21">
        <f t="shared" si="6"/>
        <v>8.6999999999999993</v>
      </c>
      <c r="L30" s="22">
        <f t="shared" si="6"/>
        <v>0.11782231852654385</v>
      </c>
      <c r="M30" s="22">
        <f t="shared" si="6"/>
        <v>0.65547128927410614</v>
      </c>
    </row>
    <row r="31" spans="8:13" ht="15" customHeight="1">
      <c r="H31" s="40" t="str">
        <f>Y7</f>
        <v>Aceite vegetal</v>
      </c>
      <c r="I31" s="41"/>
      <c r="J31" s="20" t="str">
        <f t="shared" si="6"/>
        <v>Abarrotes</v>
      </c>
      <c r="K31" s="21">
        <f t="shared" si="6"/>
        <v>5.34</v>
      </c>
      <c r="L31" s="22">
        <f t="shared" si="6"/>
        <v>7.2318526543878631E-2</v>
      </c>
      <c r="M31" s="22">
        <f t="shared" si="6"/>
        <v>0.72778981581798474</v>
      </c>
    </row>
    <row r="32" spans="8:13" ht="15" customHeight="1"/>
    <row r="33" spans="2:13" ht="15" customHeight="1">
      <c r="H33" s="43" t="str">
        <f>IF($H$6=0,"Sin pérdidas detectadas en el último conteo.","Mayor pérdida: "&amp;H27&amp;" (S/ "&amp;FIXED(K27,2,TRUE)&amp;"), "&amp;FIXED(L27*100,1,TRUE)&amp;"% del total detectado.")</f>
        <v>Mayor pérdida: Pescado fresco (S/ 17.50), 23.7% del total detectado.</v>
      </c>
      <c r="I33" s="44"/>
      <c r="J33" s="44"/>
      <c r="K33" s="44"/>
      <c r="L33" s="44"/>
      <c r="M33" s="44"/>
    </row>
    <row r="34" spans="2:13" ht="15" customHeight="1">
      <c r="H34" s="45"/>
      <c r="I34" s="44"/>
      <c r="J34" s="44"/>
      <c r="K34" s="44"/>
      <c r="L34" s="44"/>
      <c r="M34" s="44"/>
    </row>
    <row r="35" spans="2:13" ht="15" customHeight="1">
      <c r="H35" s="45"/>
      <c r="I35" s="44"/>
      <c r="J35" s="44"/>
      <c r="K35" s="44"/>
      <c r="L35" s="44"/>
      <c r="M35" s="44"/>
    </row>
    <row r="36" spans="2:13" ht="15" customHeight="1"/>
    <row r="37" spans="2:13" ht="15" customHeight="1">
      <c r="H37" s="29" t="str">
        <f>IF(MIN($AF$3:$AF$8)&lt;0,"Categoría más afectada: "&amp;INDEX($AE$3:$AE$8,MATCH(MIN($AF$3:$AF$8),$AF$3:$AF$8,0))&amp;" (S/ "&amp;FIXED(-MIN($AF$3:$AF$8),2,TRUE)&amp;" en faltantes netos).","Ninguna categoría presenta faltantes netos.")</f>
        <v>Categoría más afectada: Proteínas (S/ 37.20 en faltantes netos).</v>
      </c>
      <c r="I37" s="30"/>
      <c r="J37" s="30"/>
      <c r="K37" s="30"/>
      <c r="L37" s="30"/>
      <c r="M37" s="30"/>
    </row>
    <row r="38" spans="2:13" ht="15" customHeight="1">
      <c r="H38" s="31"/>
      <c r="I38" s="30"/>
      <c r="J38" s="30"/>
      <c r="K38" s="30"/>
      <c r="L38" s="30"/>
      <c r="M38" s="30"/>
    </row>
    <row r="39" spans="2:13" ht="15" customHeight="1">
      <c r="H39" s="31"/>
      <c r="I39" s="30"/>
      <c r="J39" s="30"/>
      <c r="K39" s="30"/>
      <c r="L39" s="30"/>
      <c r="M39" s="30"/>
    </row>
    <row r="40" spans="2:13" ht="9.9499999999999993" customHeight="1"/>
    <row r="41" spans="2:13" ht="33.950000000000003" customHeight="1">
      <c r="B41" s="38" t="s">
        <v>22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</sheetData>
  <mergeCells count="24">
    <mergeCell ref="B2:M2"/>
    <mergeCell ref="H29:I29"/>
    <mergeCell ref="H31:I31"/>
    <mergeCell ref="H7:J7"/>
    <mergeCell ref="E6:G6"/>
    <mergeCell ref="H6:J6"/>
    <mergeCell ref="E7:G7"/>
    <mergeCell ref="B6:D6"/>
    <mergeCell ref="K7:M7"/>
    <mergeCell ref="B5:D5"/>
    <mergeCell ref="B3:M3"/>
    <mergeCell ref="H37:M39"/>
    <mergeCell ref="K6:M6"/>
    <mergeCell ref="H5:J5"/>
    <mergeCell ref="B41:M41"/>
    <mergeCell ref="H28:I28"/>
    <mergeCell ref="B7:D7"/>
    <mergeCell ref="H33:M35"/>
    <mergeCell ref="H27:I27"/>
    <mergeCell ref="E5:G5"/>
    <mergeCell ref="K5:M5"/>
    <mergeCell ref="H25:M25"/>
    <mergeCell ref="H30:I30"/>
    <mergeCell ref="H26:I26"/>
  </mergeCells>
  <conditionalFormatting sqref="K27:K31">
    <cfRule type="dataBar" priority="1">
      <dataBar>
        <cfvo type="num" val="0"/>
        <cfvo type="max"/>
        <color rgb="FFFCA5A5"/>
      </dataBar>
    </cfRule>
  </conditionalFormatting>
  <printOptions horizontalCentered="1"/>
  <pageMargins left="0.75" right="0.75" top="1" bottom="1" header="0.5" footer="0.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0"/>
  <sheetViews>
    <sheetView workbookViewId="0"/>
  </sheetViews>
  <sheetFormatPr baseColWidth="10" defaultColWidth="9" defaultRowHeight="14.25"/>
  <cols>
    <col min="1" max="1" width="14" customWidth="1"/>
    <col min="2" max="2" width="24" customWidth="1"/>
    <col min="3" max="3" width="16" customWidth="1"/>
    <col min="4" max="4" width="14" customWidth="1"/>
    <col min="5" max="5" width="16" customWidth="1"/>
    <col min="6" max="6" width="14" customWidth="1"/>
  </cols>
  <sheetData>
    <row r="1" spans="1:13" ht="21" customHeight="1">
      <c r="A1" s="3" t="s">
        <v>23</v>
      </c>
      <c r="B1" s="3" t="s">
        <v>2</v>
      </c>
      <c r="C1" s="3" t="s">
        <v>3</v>
      </c>
      <c r="D1" s="3" t="s">
        <v>24</v>
      </c>
      <c r="E1" s="3" t="s">
        <v>25</v>
      </c>
      <c r="F1" s="3" t="s">
        <v>26</v>
      </c>
      <c r="G1" s="3"/>
      <c r="H1" s="3"/>
      <c r="I1" s="3"/>
      <c r="J1" s="3"/>
      <c r="K1" s="3"/>
      <c r="L1" s="3"/>
      <c r="M1" s="3"/>
    </row>
    <row r="2" spans="1:13" ht="21" customHeight="1">
      <c r="A2" s="4" t="s">
        <v>27</v>
      </c>
      <c r="B2" s="4" t="s">
        <v>28</v>
      </c>
      <c r="C2" s="4" t="s">
        <v>29</v>
      </c>
      <c r="D2" s="4" t="s">
        <v>30</v>
      </c>
      <c r="E2" s="5">
        <v>14.5</v>
      </c>
      <c r="F2" s="5">
        <v>18</v>
      </c>
      <c r="G2" s="4"/>
      <c r="H2" s="4"/>
      <c r="I2" s="4"/>
      <c r="J2" s="4"/>
      <c r="K2" s="4"/>
      <c r="L2" s="4"/>
      <c r="M2" s="4"/>
    </row>
    <row r="3" spans="1:13" ht="21" customHeight="1">
      <c r="A3" s="4" t="s">
        <v>31</v>
      </c>
      <c r="B3" s="4" t="s">
        <v>32</v>
      </c>
      <c r="C3" s="4" t="s">
        <v>29</v>
      </c>
      <c r="D3" s="4" t="s">
        <v>30</v>
      </c>
      <c r="E3" s="5">
        <v>22</v>
      </c>
      <c r="F3" s="5">
        <v>12</v>
      </c>
      <c r="G3" s="4"/>
      <c r="H3" s="4"/>
      <c r="I3" s="4"/>
      <c r="J3" s="4"/>
      <c r="K3" s="4"/>
      <c r="L3" s="4"/>
      <c r="M3" s="4"/>
    </row>
    <row r="4" spans="1:13" ht="21" customHeight="1">
      <c r="A4" s="4" t="s">
        <v>33</v>
      </c>
      <c r="B4" s="4" t="s">
        <v>34</v>
      </c>
      <c r="C4" s="4" t="s">
        <v>29</v>
      </c>
      <c r="D4" s="4" t="s">
        <v>30</v>
      </c>
      <c r="E4" s="5">
        <v>35</v>
      </c>
      <c r="F4" s="5">
        <v>10</v>
      </c>
      <c r="G4" s="4"/>
      <c r="H4" s="4"/>
      <c r="I4" s="4"/>
      <c r="J4" s="4"/>
      <c r="K4" s="4"/>
      <c r="L4" s="4"/>
      <c r="M4" s="4"/>
    </row>
    <row r="5" spans="1:13" ht="21" customHeight="1">
      <c r="A5" s="4" t="s">
        <v>35</v>
      </c>
      <c r="B5" s="4" t="s">
        <v>36</v>
      </c>
      <c r="C5" s="4" t="s">
        <v>37</v>
      </c>
      <c r="D5" s="4" t="s">
        <v>30</v>
      </c>
      <c r="E5" s="5">
        <v>4.2</v>
      </c>
      <c r="F5" s="5">
        <v>30</v>
      </c>
      <c r="G5" s="4"/>
      <c r="H5" s="4"/>
      <c r="I5" s="4"/>
      <c r="J5" s="4"/>
      <c r="K5" s="4"/>
      <c r="L5" s="4"/>
      <c r="M5" s="4"/>
    </row>
    <row r="6" spans="1:13" ht="21" customHeight="1">
      <c r="A6" s="4" t="s">
        <v>38</v>
      </c>
      <c r="B6" s="4" t="s">
        <v>39</v>
      </c>
      <c r="C6" s="4" t="s">
        <v>37</v>
      </c>
      <c r="D6" s="4" t="s">
        <v>30</v>
      </c>
      <c r="E6" s="5">
        <v>3.8</v>
      </c>
      <c r="F6" s="5">
        <v>18</v>
      </c>
      <c r="G6" s="4"/>
      <c r="H6" s="4"/>
      <c r="I6" s="4"/>
      <c r="J6" s="4"/>
      <c r="K6" s="4"/>
      <c r="L6" s="4"/>
      <c r="M6" s="4"/>
    </row>
    <row r="7" spans="1:13" ht="21" customHeight="1">
      <c r="A7" s="4" t="s">
        <v>40</v>
      </c>
      <c r="B7" s="4" t="s">
        <v>41</v>
      </c>
      <c r="C7" s="4" t="s">
        <v>37</v>
      </c>
      <c r="D7" s="4" t="s">
        <v>30</v>
      </c>
      <c r="E7" s="5">
        <v>6.5</v>
      </c>
      <c r="F7" s="5">
        <v>16</v>
      </c>
      <c r="G7" s="4"/>
      <c r="H7" s="4"/>
      <c r="I7" s="4"/>
      <c r="J7" s="4"/>
      <c r="K7" s="4"/>
      <c r="L7" s="4"/>
      <c r="M7" s="4"/>
    </row>
    <row r="8" spans="1:13" ht="21" customHeight="1">
      <c r="A8" s="4" t="s">
        <v>42</v>
      </c>
      <c r="B8" s="4" t="s">
        <v>43</v>
      </c>
      <c r="C8" s="4" t="s">
        <v>44</v>
      </c>
      <c r="D8" s="4" t="s">
        <v>30</v>
      </c>
      <c r="E8" s="5">
        <v>4.8</v>
      </c>
      <c r="F8" s="5">
        <v>35</v>
      </c>
      <c r="G8" s="4"/>
      <c r="H8" s="4"/>
      <c r="I8" s="4"/>
      <c r="J8" s="4"/>
      <c r="K8" s="4"/>
      <c r="L8" s="4"/>
      <c r="M8" s="4"/>
    </row>
    <row r="9" spans="1:13" ht="21" customHeight="1">
      <c r="A9" s="4" t="s">
        <v>45</v>
      </c>
      <c r="B9" s="4" t="s">
        <v>46</v>
      </c>
      <c r="C9" s="4" t="s">
        <v>44</v>
      </c>
      <c r="D9" s="4" t="s">
        <v>47</v>
      </c>
      <c r="E9" s="5">
        <v>8.9</v>
      </c>
      <c r="F9" s="5">
        <v>20</v>
      </c>
      <c r="G9" s="4"/>
      <c r="H9" s="4"/>
      <c r="I9" s="4"/>
      <c r="J9" s="4"/>
      <c r="K9" s="4"/>
      <c r="L9" s="4"/>
      <c r="M9" s="4"/>
    </row>
    <row r="10" spans="1:13" ht="21" customHeight="1">
      <c r="A10" s="4" t="s">
        <v>48</v>
      </c>
      <c r="B10" s="4" t="s">
        <v>49</v>
      </c>
      <c r="C10" s="4" t="s">
        <v>50</v>
      </c>
      <c r="D10" s="4" t="s">
        <v>51</v>
      </c>
      <c r="E10" s="5">
        <v>2.2000000000000002</v>
      </c>
      <c r="F10" s="5">
        <v>48</v>
      </c>
      <c r="G10" s="4"/>
      <c r="H10" s="4"/>
      <c r="I10" s="4"/>
      <c r="J10" s="4"/>
      <c r="K10" s="4"/>
      <c r="L10" s="4"/>
      <c r="M10" s="4"/>
    </row>
    <row r="11" spans="1:13" ht="21" customHeight="1">
      <c r="A11" s="4" t="s">
        <v>52</v>
      </c>
      <c r="B11" s="4" t="s">
        <v>53</v>
      </c>
      <c r="C11" s="4" t="s">
        <v>54</v>
      </c>
      <c r="D11" s="4" t="s">
        <v>51</v>
      </c>
      <c r="E11" s="5">
        <v>0.85</v>
      </c>
      <c r="F11" s="5">
        <v>100</v>
      </c>
      <c r="G11" s="4"/>
      <c r="H11" s="4"/>
      <c r="I11" s="4"/>
      <c r="J11" s="4"/>
      <c r="K11" s="4"/>
      <c r="L11" s="4"/>
      <c r="M11" s="4"/>
    </row>
    <row r="12" spans="1:13" ht="21" customHeight="1">
      <c r="A12" s="4" t="s">
        <v>55</v>
      </c>
      <c r="B12" s="4" t="s">
        <v>56</v>
      </c>
      <c r="C12" s="4" t="s">
        <v>57</v>
      </c>
      <c r="D12" s="4" t="s">
        <v>30</v>
      </c>
      <c r="E12" s="5">
        <v>28</v>
      </c>
      <c r="F12" s="5">
        <v>8</v>
      </c>
      <c r="G12" s="4"/>
      <c r="H12" s="4"/>
      <c r="I12" s="4"/>
      <c r="J12" s="4"/>
      <c r="K12" s="4"/>
      <c r="L12" s="4"/>
      <c r="M12" s="4"/>
    </row>
    <row r="13" spans="1:13" ht="21" customHeight="1">
      <c r="A13" s="4" t="s">
        <v>58</v>
      </c>
      <c r="B13" s="4" t="s">
        <v>59</v>
      </c>
      <c r="C13" s="4" t="s">
        <v>44</v>
      </c>
      <c r="D13" s="4" t="s">
        <v>30</v>
      </c>
      <c r="E13" s="5">
        <v>12.5</v>
      </c>
      <c r="F13" s="5">
        <v>6</v>
      </c>
      <c r="G13" s="4"/>
      <c r="H13" s="4"/>
      <c r="I13" s="4"/>
      <c r="J13" s="4"/>
      <c r="K13" s="4"/>
      <c r="L13" s="4"/>
      <c r="M13" s="4"/>
    </row>
    <row r="14" spans="1:13" ht="21" customHeight="1">
      <c r="A14" s="4"/>
      <c r="B14" s="4"/>
      <c r="C14" s="4"/>
      <c r="D14" s="4"/>
      <c r="E14" s="5"/>
      <c r="F14" s="5"/>
      <c r="G14" s="4"/>
      <c r="H14" s="4"/>
      <c r="I14" s="4"/>
      <c r="J14" s="4"/>
      <c r="K14" s="4"/>
      <c r="L14" s="4"/>
      <c r="M14" s="4"/>
    </row>
    <row r="15" spans="1:13" ht="21" customHeight="1">
      <c r="A15" s="4"/>
      <c r="B15" s="4"/>
      <c r="C15" s="4"/>
      <c r="D15" s="4"/>
      <c r="E15" s="5"/>
      <c r="F15" s="5"/>
      <c r="G15" s="4"/>
      <c r="H15" s="4"/>
      <c r="I15" s="4"/>
      <c r="J15" s="4"/>
      <c r="K15" s="4"/>
      <c r="L15" s="4"/>
      <c r="M15" s="4"/>
    </row>
    <row r="16" spans="1:13" ht="21" customHeight="1">
      <c r="A16" s="4"/>
      <c r="B16" s="4"/>
      <c r="C16" s="4"/>
      <c r="D16" s="4"/>
      <c r="E16" s="5"/>
      <c r="F16" s="5"/>
      <c r="G16" s="4"/>
      <c r="H16" s="4"/>
      <c r="I16" s="4"/>
      <c r="J16" s="4"/>
      <c r="K16" s="4"/>
      <c r="L16" s="4"/>
      <c r="M16" s="4"/>
    </row>
    <row r="17" spans="1:13" ht="21" customHeight="1">
      <c r="A17" s="4"/>
      <c r="B17" s="4"/>
      <c r="C17" s="4"/>
      <c r="D17" s="4"/>
      <c r="E17" s="5"/>
      <c r="F17" s="5"/>
      <c r="G17" s="4"/>
      <c r="H17" s="4"/>
      <c r="I17" s="4"/>
      <c r="J17" s="4"/>
      <c r="K17" s="4"/>
      <c r="L17" s="4"/>
      <c r="M17" s="4"/>
    </row>
    <row r="18" spans="1:13" ht="21" customHeight="1">
      <c r="A18" s="4"/>
      <c r="B18" s="4"/>
      <c r="C18" s="4"/>
      <c r="D18" s="4"/>
      <c r="E18" s="5"/>
      <c r="F18" s="5"/>
      <c r="G18" s="4"/>
      <c r="H18" s="4"/>
      <c r="I18" s="4"/>
      <c r="J18" s="4"/>
      <c r="K18" s="4"/>
      <c r="L18" s="4"/>
      <c r="M18" s="4"/>
    </row>
    <row r="19" spans="1:13" ht="21" customHeight="1">
      <c r="A19" s="4"/>
      <c r="B19" s="4"/>
      <c r="C19" s="4"/>
      <c r="D19" s="4"/>
      <c r="E19" s="5"/>
      <c r="F19" s="5"/>
      <c r="G19" s="4"/>
      <c r="H19" s="4"/>
      <c r="I19" s="4"/>
      <c r="J19" s="4"/>
      <c r="K19" s="4"/>
      <c r="L19" s="4"/>
      <c r="M19" s="4"/>
    </row>
    <row r="20" spans="1:13" ht="21" customHeight="1">
      <c r="A20" s="4"/>
      <c r="B20" s="4"/>
      <c r="C20" s="4"/>
      <c r="D20" s="4"/>
      <c r="E20" s="5"/>
      <c r="F20" s="5"/>
      <c r="G20" s="4"/>
      <c r="H20" s="4"/>
      <c r="I20" s="4"/>
      <c r="J20" s="4"/>
      <c r="K20" s="4"/>
      <c r="L20" s="4"/>
      <c r="M20" s="4"/>
    </row>
    <row r="21" spans="1:13" ht="21" customHeight="1">
      <c r="A21" s="4"/>
      <c r="B21" s="4"/>
      <c r="C21" s="4"/>
      <c r="D21" s="4"/>
      <c r="E21" s="5"/>
      <c r="F21" s="5"/>
      <c r="G21" s="4"/>
      <c r="H21" s="4"/>
      <c r="I21" s="4"/>
      <c r="J21" s="4"/>
      <c r="K21" s="4"/>
      <c r="L21" s="4"/>
      <c r="M21" s="4"/>
    </row>
    <row r="22" spans="1:13" ht="21" customHeight="1">
      <c r="A22" s="4"/>
      <c r="B22" s="4"/>
      <c r="C22" s="4"/>
      <c r="D22" s="4"/>
      <c r="E22" s="5"/>
      <c r="F22" s="5"/>
      <c r="G22" s="4"/>
      <c r="H22" s="4"/>
      <c r="I22" s="4"/>
      <c r="J22" s="4"/>
      <c r="K22" s="4"/>
      <c r="L22" s="4"/>
      <c r="M22" s="4"/>
    </row>
    <row r="23" spans="1:13" ht="21" customHeight="1">
      <c r="A23" s="4"/>
      <c r="B23" s="4"/>
      <c r="C23" s="4"/>
      <c r="D23" s="4"/>
      <c r="E23" s="5"/>
      <c r="F23" s="5"/>
      <c r="G23" s="4"/>
      <c r="H23" s="4"/>
      <c r="I23" s="4"/>
      <c r="J23" s="4"/>
      <c r="K23" s="4"/>
      <c r="L23" s="4"/>
      <c r="M23" s="4"/>
    </row>
    <row r="24" spans="1:13" ht="21" customHeight="1">
      <c r="A24" s="4"/>
      <c r="B24" s="4"/>
      <c r="C24" s="4"/>
      <c r="D24" s="4"/>
      <c r="E24" s="5"/>
      <c r="F24" s="5"/>
      <c r="G24" s="4"/>
      <c r="H24" s="4"/>
      <c r="I24" s="4"/>
      <c r="J24" s="4"/>
      <c r="K24" s="4"/>
      <c r="L24" s="4"/>
      <c r="M24" s="4"/>
    </row>
    <row r="25" spans="1:13" ht="21" customHeight="1">
      <c r="A25" s="4"/>
      <c r="B25" s="4"/>
      <c r="C25" s="4"/>
      <c r="D25" s="4"/>
      <c r="E25" s="5"/>
      <c r="F25" s="5"/>
      <c r="G25" s="4"/>
      <c r="H25" s="4"/>
      <c r="I25" s="4"/>
      <c r="J25" s="4"/>
      <c r="K25" s="4"/>
      <c r="L25" s="4"/>
      <c r="M25" s="4"/>
    </row>
    <row r="26" spans="1:13" ht="21" customHeight="1">
      <c r="A26" s="4"/>
      <c r="B26" s="4"/>
      <c r="C26" s="4"/>
      <c r="D26" s="4"/>
      <c r="E26" s="5"/>
      <c r="F26" s="5"/>
      <c r="G26" s="4"/>
      <c r="H26" s="4"/>
      <c r="I26" s="4"/>
      <c r="J26" s="4"/>
      <c r="K26" s="4"/>
      <c r="L26" s="4"/>
      <c r="M26" s="4"/>
    </row>
    <row r="27" spans="1:13" ht="21" customHeight="1">
      <c r="A27" s="4"/>
      <c r="B27" s="4"/>
      <c r="C27" s="4"/>
      <c r="D27" s="4"/>
      <c r="E27" s="5"/>
      <c r="F27" s="5"/>
      <c r="G27" s="4"/>
      <c r="H27" s="4"/>
      <c r="I27" s="4"/>
      <c r="J27" s="4"/>
      <c r="K27" s="4"/>
      <c r="L27" s="4"/>
      <c r="M27" s="4"/>
    </row>
    <row r="28" spans="1:13" ht="21" customHeight="1">
      <c r="A28" s="4"/>
      <c r="B28" s="4"/>
      <c r="C28" s="4"/>
      <c r="D28" s="4"/>
      <c r="E28" s="5"/>
      <c r="F28" s="5"/>
      <c r="G28" s="4"/>
      <c r="H28" s="4"/>
      <c r="I28" s="4"/>
      <c r="J28" s="4"/>
      <c r="K28" s="4"/>
      <c r="L28" s="4"/>
      <c r="M28" s="4"/>
    </row>
    <row r="29" spans="1:13" ht="21" customHeight="1">
      <c r="A29" s="4"/>
      <c r="B29" s="4"/>
      <c r="C29" s="4"/>
      <c r="D29" s="4"/>
      <c r="E29" s="5"/>
      <c r="F29" s="5"/>
      <c r="G29" s="4"/>
      <c r="H29" s="4"/>
      <c r="I29" s="4"/>
      <c r="J29" s="4"/>
      <c r="K29" s="4"/>
      <c r="L29" s="4"/>
      <c r="M29" s="4"/>
    </row>
    <row r="30" spans="1:13" ht="21" customHeight="1">
      <c r="A30" s="4"/>
      <c r="B30" s="4"/>
      <c r="C30" s="4"/>
      <c r="D30" s="4"/>
      <c r="E30" s="5"/>
      <c r="F30" s="5"/>
      <c r="G30" s="4"/>
      <c r="H30" s="4"/>
      <c r="I30" s="4"/>
      <c r="J30" s="4"/>
      <c r="K30" s="4"/>
      <c r="L30" s="4"/>
      <c r="M30" s="4"/>
    </row>
    <row r="31" spans="1:13" ht="15" customHeight="1">
      <c r="A31" s="4"/>
      <c r="B31" s="4"/>
      <c r="C31" s="4"/>
      <c r="D31" s="4"/>
      <c r="E31" s="5"/>
      <c r="F31" s="5"/>
      <c r="G31" s="4"/>
      <c r="H31" s="4"/>
      <c r="I31" s="4"/>
      <c r="J31" s="4"/>
      <c r="K31" s="4"/>
      <c r="L31" s="4"/>
      <c r="M31" s="4"/>
    </row>
    <row r="32" spans="1:13" ht="15" customHeight="1">
      <c r="A32" s="4"/>
      <c r="B32" s="4"/>
      <c r="C32" s="4"/>
      <c r="D32" s="4"/>
      <c r="E32" s="5"/>
      <c r="F32" s="5"/>
      <c r="G32" s="4"/>
      <c r="H32" s="4"/>
      <c r="I32" s="4"/>
      <c r="J32" s="4"/>
      <c r="K32" s="4"/>
      <c r="L32" s="4"/>
      <c r="M32" s="4"/>
    </row>
    <row r="33" spans="1:13" ht="15" customHeight="1">
      <c r="A33" s="4"/>
      <c r="B33" s="4"/>
      <c r="C33" s="4"/>
      <c r="D33" s="4"/>
      <c r="E33" s="5"/>
      <c r="F33" s="5"/>
      <c r="G33" s="4"/>
      <c r="H33" s="4"/>
      <c r="I33" s="4"/>
      <c r="J33" s="4"/>
      <c r="K33" s="4"/>
      <c r="L33" s="4"/>
      <c r="M33" s="4"/>
    </row>
    <row r="34" spans="1:13" ht="15" customHeight="1">
      <c r="A34" s="4"/>
      <c r="B34" s="4"/>
      <c r="C34" s="4"/>
      <c r="D34" s="4"/>
      <c r="E34" s="5"/>
      <c r="F34" s="5"/>
      <c r="G34" s="4"/>
      <c r="H34" s="4"/>
      <c r="I34" s="4"/>
      <c r="J34" s="4"/>
      <c r="K34" s="4"/>
      <c r="L34" s="4"/>
      <c r="M34" s="4"/>
    </row>
    <row r="35" spans="1:13" ht="15" customHeight="1">
      <c r="A35" s="4"/>
      <c r="B35" s="4"/>
      <c r="C35" s="4"/>
      <c r="D35" s="4"/>
      <c r="E35" s="5"/>
      <c r="F35" s="5"/>
      <c r="G35" s="4"/>
      <c r="H35" s="4"/>
      <c r="I35" s="4"/>
      <c r="J35" s="4"/>
      <c r="K35" s="4"/>
      <c r="L35" s="4"/>
      <c r="M35" s="4"/>
    </row>
    <row r="36" spans="1:13" ht="15" customHeight="1">
      <c r="A36" s="4"/>
      <c r="B36" s="4"/>
      <c r="C36" s="4"/>
      <c r="D36" s="4"/>
      <c r="E36" s="5"/>
      <c r="F36" s="5"/>
      <c r="G36" s="4"/>
      <c r="H36" s="4"/>
      <c r="I36" s="4"/>
      <c r="J36" s="4"/>
      <c r="K36" s="4"/>
      <c r="L36" s="4"/>
      <c r="M36" s="4"/>
    </row>
    <row r="37" spans="1:13" ht="15" customHeight="1">
      <c r="A37" s="4"/>
      <c r="B37" s="4"/>
      <c r="C37" s="4"/>
      <c r="D37" s="4"/>
      <c r="E37" s="5"/>
      <c r="F37" s="5"/>
      <c r="G37" s="4"/>
      <c r="H37" s="4"/>
      <c r="I37" s="4"/>
      <c r="J37" s="4"/>
      <c r="K37" s="4"/>
      <c r="L37" s="4"/>
      <c r="M37" s="4"/>
    </row>
    <row r="38" spans="1:13" ht="15" customHeight="1">
      <c r="A38" s="4"/>
      <c r="B38" s="4"/>
      <c r="C38" s="4"/>
      <c r="D38" s="4"/>
      <c r="E38" s="5"/>
      <c r="F38" s="5"/>
      <c r="G38" s="4"/>
      <c r="H38" s="4"/>
      <c r="I38" s="4"/>
      <c r="J38" s="4"/>
      <c r="K38" s="4"/>
      <c r="L38" s="4"/>
      <c r="M38" s="4"/>
    </row>
    <row r="39" spans="1:13" ht="15" customHeight="1">
      <c r="A39" s="4"/>
      <c r="B39" s="4"/>
      <c r="C39" s="4"/>
      <c r="D39" s="4"/>
      <c r="E39" s="5"/>
      <c r="F39" s="5"/>
      <c r="G39" s="4"/>
      <c r="H39" s="4"/>
      <c r="I39" s="4"/>
      <c r="J39" s="4"/>
      <c r="K39" s="4"/>
      <c r="L39" s="4"/>
      <c r="M39" s="4"/>
    </row>
    <row r="40" spans="1:13" ht="15" customHeight="1">
      <c r="A40" s="4"/>
      <c r="B40" s="4"/>
      <c r="C40" s="4"/>
      <c r="D40" s="4"/>
      <c r="E40" s="5"/>
      <c r="F40" s="5"/>
      <c r="G40" s="4"/>
      <c r="H40" s="4"/>
      <c r="I40" s="4"/>
      <c r="J40" s="4"/>
      <c r="K40" s="4"/>
      <c r="L40" s="4"/>
      <c r="M40" s="4"/>
    </row>
    <row r="41" spans="1:13">
      <c r="E41" s="2"/>
      <c r="F41" s="2"/>
    </row>
    <row r="42" spans="1:13">
      <c r="E42" s="2"/>
      <c r="F42" s="2"/>
    </row>
    <row r="43" spans="1:13">
      <c r="E43" s="2"/>
      <c r="F43" s="2"/>
    </row>
    <row r="44" spans="1:13">
      <c r="E44" s="2"/>
      <c r="F44" s="2"/>
    </row>
    <row r="45" spans="1:13">
      <c r="E45" s="2"/>
      <c r="F45" s="2"/>
    </row>
    <row r="46" spans="1:13">
      <c r="E46" s="2"/>
      <c r="F46" s="2"/>
    </row>
    <row r="47" spans="1:13">
      <c r="E47" s="2"/>
      <c r="F47" s="2"/>
    </row>
    <row r="48" spans="1:13">
      <c r="E48" s="2"/>
      <c r="F48" s="2"/>
    </row>
    <row r="49" spans="5:6">
      <c r="E49" s="2"/>
      <c r="F49" s="2"/>
    </row>
    <row r="50" spans="5:6">
      <c r="E50" s="2"/>
      <c r="F50" s="2"/>
    </row>
    <row r="51" spans="5:6">
      <c r="E51" s="2"/>
      <c r="F51" s="2"/>
    </row>
    <row r="52" spans="5:6">
      <c r="E52" s="2"/>
      <c r="F52" s="2"/>
    </row>
    <row r="53" spans="5:6">
      <c r="E53" s="2"/>
      <c r="F53" s="2"/>
    </row>
    <row r="54" spans="5:6">
      <c r="E54" s="2"/>
      <c r="F54" s="2"/>
    </row>
    <row r="55" spans="5:6">
      <c r="E55" s="2"/>
      <c r="F55" s="2"/>
    </row>
    <row r="56" spans="5:6">
      <c r="E56" s="2"/>
      <c r="F56" s="2"/>
    </row>
    <row r="57" spans="5:6">
      <c r="E57" s="2"/>
      <c r="F57" s="2"/>
    </row>
    <row r="58" spans="5:6">
      <c r="E58" s="2"/>
      <c r="F58" s="2"/>
    </row>
    <row r="59" spans="5:6">
      <c r="E59" s="2"/>
      <c r="F59" s="2"/>
    </row>
    <row r="60" spans="5:6">
      <c r="E60" s="2"/>
      <c r="F60" s="2"/>
    </row>
    <row r="61" spans="5:6">
      <c r="E61" s="2"/>
      <c r="F61" s="2"/>
    </row>
    <row r="62" spans="5:6">
      <c r="E62" s="2"/>
      <c r="F62" s="2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  <row r="71" spans="5:6">
      <c r="E71" s="2"/>
      <c r="F71" s="2"/>
    </row>
    <row r="72" spans="5:6">
      <c r="E72" s="2"/>
      <c r="F72" s="2"/>
    </row>
    <row r="73" spans="5:6">
      <c r="E73" s="2"/>
      <c r="F73" s="2"/>
    </row>
    <row r="74" spans="5:6">
      <c r="E74" s="2"/>
      <c r="F74" s="2"/>
    </row>
    <row r="75" spans="5:6">
      <c r="E75" s="2"/>
      <c r="F75" s="2"/>
    </row>
    <row r="76" spans="5:6">
      <c r="E76" s="2"/>
      <c r="F76" s="2"/>
    </row>
    <row r="77" spans="5:6">
      <c r="E77" s="2"/>
      <c r="F77" s="2"/>
    </row>
    <row r="78" spans="5:6">
      <c r="E78" s="2"/>
      <c r="F78" s="2"/>
    </row>
    <row r="79" spans="5:6">
      <c r="E79" s="2"/>
      <c r="F79" s="2"/>
    </row>
    <row r="80" spans="5:6">
      <c r="E80" s="2"/>
      <c r="F80" s="2"/>
    </row>
    <row r="81" spans="5:6">
      <c r="E81" s="2"/>
      <c r="F81" s="2"/>
    </row>
    <row r="82" spans="5:6">
      <c r="E82" s="2"/>
      <c r="F82" s="2"/>
    </row>
    <row r="83" spans="5:6">
      <c r="E83" s="2"/>
      <c r="F83" s="2"/>
    </row>
    <row r="84" spans="5:6">
      <c r="E84" s="2"/>
      <c r="F84" s="2"/>
    </row>
    <row r="85" spans="5:6">
      <c r="E85" s="2"/>
      <c r="F85" s="2"/>
    </row>
    <row r="86" spans="5:6">
      <c r="E86" s="2"/>
      <c r="F86" s="2"/>
    </row>
    <row r="87" spans="5:6">
      <c r="E87" s="2"/>
      <c r="F87" s="2"/>
    </row>
    <row r="88" spans="5:6">
      <c r="E88" s="2"/>
      <c r="F88" s="2"/>
    </row>
    <row r="89" spans="5:6">
      <c r="E89" s="2"/>
      <c r="F89" s="2"/>
    </row>
    <row r="90" spans="5:6">
      <c r="E90" s="2"/>
      <c r="F90" s="2"/>
    </row>
    <row r="91" spans="5:6">
      <c r="E91" s="2"/>
      <c r="F91" s="2"/>
    </row>
    <row r="92" spans="5:6">
      <c r="E92" s="2"/>
      <c r="F92" s="2"/>
    </row>
    <row r="93" spans="5:6">
      <c r="E93" s="2"/>
      <c r="F93" s="2"/>
    </row>
    <row r="94" spans="5:6">
      <c r="E94" s="2"/>
      <c r="F94" s="2"/>
    </row>
    <row r="95" spans="5:6">
      <c r="E95" s="2"/>
      <c r="F95" s="2"/>
    </row>
    <row r="96" spans="5:6">
      <c r="E96" s="2"/>
      <c r="F96" s="2"/>
    </row>
    <row r="97" spans="5:6">
      <c r="E97" s="2"/>
      <c r="F97" s="2"/>
    </row>
    <row r="98" spans="5:6">
      <c r="E98" s="2"/>
      <c r="F98" s="2"/>
    </row>
    <row r="99" spans="5:6">
      <c r="E99" s="2"/>
      <c r="F99" s="2"/>
    </row>
    <row r="100" spans="5:6">
      <c r="E100" s="2"/>
      <c r="F100" s="2"/>
    </row>
    <row r="101" spans="5:6">
      <c r="E101" s="2"/>
      <c r="F101" s="2"/>
    </row>
    <row r="102" spans="5:6">
      <c r="E102" s="2"/>
      <c r="F102" s="2"/>
    </row>
    <row r="103" spans="5:6">
      <c r="E103" s="2"/>
      <c r="F103" s="2"/>
    </row>
    <row r="104" spans="5:6">
      <c r="E104" s="2"/>
      <c r="F104" s="2"/>
    </row>
    <row r="105" spans="5:6">
      <c r="E105" s="2"/>
      <c r="F105" s="2"/>
    </row>
    <row r="106" spans="5:6">
      <c r="E106" s="2"/>
      <c r="F106" s="2"/>
    </row>
    <row r="107" spans="5:6">
      <c r="E107" s="2"/>
      <c r="F107" s="2"/>
    </row>
    <row r="108" spans="5:6">
      <c r="E108" s="2"/>
      <c r="F108" s="2"/>
    </row>
    <row r="109" spans="5:6">
      <c r="E109" s="2"/>
      <c r="F109" s="2"/>
    </row>
    <row r="110" spans="5:6">
      <c r="E110" s="2"/>
      <c r="F110" s="2"/>
    </row>
    <row r="111" spans="5:6">
      <c r="E111" s="2"/>
      <c r="F111" s="2"/>
    </row>
    <row r="112" spans="5:6">
      <c r="E112" s="2"/>
      <c r="F112" s="2"/>
    </row>
    <row r="113" spans="5:6">
      <c r="E113" s="2"/>
      <c r="F113" s="2"/>
    </row>
    <row r="114" spans="5:6">
      <c r="E114" s="2"/>
      <c r="F114" s="2"/>
    </row>
    <row r="115" spans="5:6">
      <c r="E115" s="2"/>
      <c r="F115" s="2"/>
    </row>
    <row r="116" spans="5:6">
      <c r="E116" s="2"/>
      <c r="F116" s="2"/>
    </row>
    <row r="117" spans="5:6">
      <c r="E117" s="2"/>
      <c r="F117" s="2"/>
    </row>
    <row r="118" spans="5:6">
      <c r="E118" s="2"/>
      <c r="F118" s="2"/>
    </row>
    <row r="119" spans="5:6">
      <c r="E119" s="2"/>
      <c r="F119" s="2"/>
    </row>
    <row r="120" spans="5:6">
      <c r="E120" s="2"/>
      <c r="F120" s="2"/>
    </row>
    <row r="121" spans="5:6">
      <c r="E121" s="2"/>
      <c r="F121" s="2"/>
    </row>
    <row r="122" spans="5:6">
      <c r="E122" s="2"/>
      <c r="F122" s="2"/>
    </row>
    <row r="123" spans="5:6">
      <c r="E123" s="2"/>
      <c r="F123" s="2"/>
    </row>
    <row r="124" spans="5:6">
      <c r="E124" s="2"/>
      <c r="F124" s="2"/>
    </row>
    <row r="125" spans="5:6">
      <c r="E125" s="2"/>
      <c r="F125" s="2"/>
    </row>
    <row r="126" spans="5:6">
      <c r="E126" s="2"/>
      <c r="F126" s="2"/>
    </row>
    <row r="127" spans="5:6">
      <c r="E127" s="2"/>
      <c r="F127" s="2"/>
    </row>
    <row r="128" spans="5:6">
      <c r="E128" s="2"/>
      <c r="F128" s="2"/>
    </row>
    <row r="129" spans="5:6">
      <c r="E129" s="2"/>
      <c r="F129" s="2"/>
    </row>
    <row r="130" spans="5:6">
      <c r="E130" s="2"/>
      <c r="F130" s="2"/>
    </row>
    <row r="131" spans="5:6">
      <c r="E131" s="2"/>
      <c r="F131" s="2"/>
    </row>
    <row r="132" spans="5:6">
      <c r="E132" s="2"/>
      <c r="F132" s="2"/>
    </row>
    <row r="133" spans="5:6">
      <c r="E133" s="2"/>
      <c r="F133" s="2"/>
    </row>
    <row r="134" spans="5:6">
      <c r="E134" s="2"/>
      <c r="F134" s="2"/>
    </row>
    <row r="135" spans="5:6">
      <c r="E135" s="2"/>
      <c r="F135" s="2"/>
    </row>
    <row r="136" spans="5:6">
      <c r="E136" s="2"/>
      <c r="F136" s="2"/>
    </row>
    <row r="137" spans="5:6">
      <c r="E137" s="2"/>
      <c r="F137" s="2"/>
    </row>
    <row r="138" spans="5:6">
      <c r="E138" s="2"/>
      <c r="F138" s="2"/>
    </row>
    <row r="139" spans="5:6">
      <c r="E139" s="2"/>
      <c r="F139" s="2"/>
    </row>
    <row r="140" spans="5:6">
      <c r="E140" s="2"/>
      <c r="F140" s="2"/>
    </row>
    <row r="141" spans="5:6">
      <c r="E141" s="2"/>
      <c r="F141" s="2"/>
    </row>
    <row r="142" spans="5:6">
      <c r="E142" s="2"/>
      <c r="F142" s="2"/>
    </row>
    <row r="143" spans="5:6">
      <c r="E143" s="2"/>
      <c r="F143" s="2"/>
    </row>
    <row r="144" spans="5:6">
      <c r="E144" s="2"/>
      <c r="F144" s="2"/>
    </row>
    <row r="145" spans="5:6">
      <c r="E145" s="2"/>
      <c r="F145" s="2"/>
    </row>
    <row r="146" spans="5:6">
      <c r="E146" s="2"/>
      <c r="F146" s="2"/>
    </row>
    <row r="147" spans="5:6">
      <c r="E147" s="2"/>
      <c r="F147" s="2"/>
    </row>
    <row r="148" spans="5:6">
      <c r="E148" s="2"/>
      <c r="F148" s="2"/>
    </row>
    <row r="149" spans="5:6">
      <c r="E149" s="2"/>
      <c r="F149" s="2"/>
    </row>
    <row r="150" spans="5:6">
      <c r="E150" s="2"/>
      <c r="F150" s="2"/>
    </row>
    <row r="151" spans="5:6">
      <c r="E151" s="2"/>
      <c r="F151" s="2"/>
    </row>
    <row r="152" spans="5:6">
      <c r="E152" s="2"/>
      <c r="F152" s="2"/>
    </row>
    <row r="153" spans="5:6">
      <c r="E153" s="2"/>
      <c r="F153" s="2"/>
    </row>
    <row r="154" spans="5:6">
      <c r="E154" s="2"/>
      <c r="F154" s="2"/>
    </row>
    <row r="155" spans="5:6">
      <c r="E155" s="2"/>
      <c r="F155" s="2"/>
    </row>
    <row r="156" spans="5:6">
      <c r="E156" s="2"/>
      <c r="F156" s="2"/>
    </row>
    <row r="157" spans="5:6">
      <c r="E157" s="2"/>
      <c r="F157" s="2"/>
    </row>
    <row r="158" spans="5:6">
      <c r="E158" s="2"/>
      <c r="F158" s="2"/>
    </row>
    <row r="159" spans="5:6">
      <c r="E159" s="2"/>
      <c r="F159" s="2"/>
    </row>
    <row r="160" spans="5:6">
      <c r="E160" s="2"/>
      <c r="F160" s="2"/>
    </row>
    <row r="161" spans="5:6">
      <c r="E161" s="2"/>
      <c r="F161" s="2"/>
    </row>
    <row r="162" spans="5:6">
      <c r="E162" s="2"/>
      <c r="F162" s="2"/>
    </row>
    <row r="163" spans="5:6">
      <c r="E163" s="2"/>
      <c r="F163" s="2"/>
    </row>
    <row r="164" spans="5:6">
      <c r="E164" s="2"/>
      <c r="F164" s="2"/>
    </row>
    <row r="165" spans="5:6">
      <c r="E165" s="2"/>
      <c r="F165" s="2"/>
    </row>
    <row r="166" spans="5:6">
      <c r="E166" s="2"/>
      <c r="F166" s="2"/>
    </row>
    <row r="167" spans="5:6">
      <c r="E167" s="2"/>
      <c r="F167" s="2"/>
    </row>
    <row r="168" spans="5:6">
      <c r="E168" s="2"/>
      <c r="F168" s="2"/>
    </row>
    <row r="169" spans="5:6">
      <c r="E169" s="2"/>
      <c r="F169" s="2"/>
    </row>
    <row r="170" spans="5:6">
      <c r="E170" s="2"/>
      <c r="F170" s="2"/>
    </row>
    <row r="171" spans="5:6">
      <c r="E171" s="2"/>
      <c r="F171" s="2"/>
    </row>
    <row r="172" spans="5:6">
      <c r="E172" s="2"/>
      <c r="F172" s="2"/>
    </row>
    <row r="173" spans="5:6">
      <c r="E173" s="2"/>
      <c r="F173" s="2"/>
    </row>
    <row r="174" spans="5:6">
      <c r="E174" s="2"/>
      <c r="F174" s="2"/>
    </row>
    <row r="175" spans="5:6">
      <c r="E175" s="2"/>
      <c r="F175" s="2"/>
    </row>
    <row r="176" spans="5:6">
      <c r="E176" s="2"/>
      <c r="F176" s="2"/>
    </row>
    <row r="177" spans="5:6">
      <c r="E177" s="2"/>
      <c r="F177" s="2"/>
    </row>
    <row r="178" spans="5:6">
      <c r="E178" s="2"/>
      <c r="F178" s="2"/>
    </row>
    <row r="179" spans="5:6">
      <c r="E179" s="2"/>
      <c r="F179" s="2"/>
    </row>
    <row r="180" spans="5:6">
      <c r="E180" s="2"/>
      <c r="F180" s="2"/>
    </row>
    <row r="181" spans="5:6">
      <c r="E181" s="2"/>
      <c r="F181" s="2"/>
    </row>
    <row r="182" spans="5:6">
      <c r="E182" s="2"/>
      <c r="F182" s="2"/>
    </row>
    <row r="183" spans="5:6">
      <c r="E183" s="2"/>
      <c r="F183" s="2"/>
    </row>
    <row r="184" spans="5:6">
      <c r="E184" s="2"/>
      <c r="F184" s="2"/>
    </row>
    <row r="185" spans="5:6">
      <c r="E185" s="2"/>
      <c r="F185" s="2"/>
    </row>
    <row r="186" spans="5:6">
      <c r="E186" s="2"/>
      <c r="F186" s="2"/>
    </row>
    <row r="187" spans="5:6">
      <c r="E187" s="2"/>
      <c r="F187" s="2"/>
    </row>
    <row r="188" spans="5:6">
      <c r="E188" s="2"/>
      <c r="F188" s="2"/>
    </row>
    <row r="189" spans="5:6">
      <c r="E189" s="2"/>
      <c r="F189" s="2"/>
    </row>
    <row r="190" spans="5:6">
      <c r="E190" s="2"/>
      <c r="F190" s="2"/>
    </row>
    <row r="191" spans="5:6">
      <c r="E191" s="2"/>
      <c r="F191" s="2"/>
    </row>
    <row r="192" spans="5:6">
      <c r="E192" s="2"/>
      <c r="F192" s="2"/>
    </row>
    <row r="193" spans="5:6">
      <c r="E193" s="2"/>
      <c r="F193" s="2"/>
    </row>
    <row r="194" spans="5:6">
      <c r="E194" s="2"/>
      <c r="F194" s="2"/>
    </row>
    <row r="195" spans="5:6">
      <c r="E195" s="2"/>
      <c r="F195" s="2"/>
    </row>
    <row r="196" spans="5:6">
      <c r="E196" s="2"/>
      <c r="F196" s="2"/>
    </row>
    <row r="197" spans="5:6">
      <c r="E197" s="2"/>
      <c r="F197" s="2"/>
    </row>
    <row r="198" spans="5:6">
      <c r="E198" s="2"/>
      <c r="F198" s="2"/>
    </row>
    <row r="199" spans="5:6">
      <c r="E199" s="2"/>
      <c r="F199" s="2"/>
    </row>
    <row r="200" spans="5:6">
      <c r="E200" s="2"/>
      <c r="F200" s="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0"/>
  <sheetViews>
    <sheetView workbookViewId="0">
      <selection activeCell="I1" sqref="I1:J1"/>
    </sheetView>
  </sheetViews>
  <sheetFormatPr baseColWidth="10" defaultColWidth="9" defaultRowHeight="14.25"/>
  <cols>
    <col min="1" max="1" width="13" customWidth="1"/>
    <col min="2" max="2" width="24" customWidth="1"/>
    <col min="3" max="3" width="15" customWidth="1"/>
    <col min="4" max="4" width="11" customWidth="1"/>
    <col min="5" max="8" width="14" customWidth="1"/>
    <col min="9" max="10" width="13" customWidth="1"/>
    <col min="11" max="11" width="11" customWidth="1"/>
    <col min="12" max="12" width="14" customWidth="1"/>
    <col min="13" max="13" width="12" customWidth="1"/>
  </cols>
  <sheetData>
    <row r="1" spans="1:13" ht="21" customHeight="1">
      <c r="A1" s="10" t="s">
        <v>23</v>
      </c>
      <c r="B1" s="10" t="s">
        <v>2</v>
      </c>
      <c r="C1" s="10" t="s">
        <v>3</v>
      </c>
      <c r="D1" s="10" t="s">
        <v>24</v>
      </c>
      <c r="E1" s="10" t="s">
        <v>60</v>
      </c>
      <c r="F1" s="10" t="s">
        <v>26</v>
      </c>
      <c r="G1" s="10" t="s">
        <v>61</v>
      </c>
      <c r="H1" s="10" t="s">
        <v>62</v>
      </c>
      <c r="I1" s="10" t="s">
        <v>4</v>
      </c>
      <c r="J1" s="10" t="s">
        <v>63</v>
      </c>
      <c r="K1" s="10" t="s">
        <v>64</v>
      </c>
      <c r="L1" s="10" t="s">
        <v>12</v>
      </c>
      <c r="M1" s="10" t="s">
        <v>65</v>
      </c>
    </row>
    <row r="2" spans="1:13" ht="21" customHeight="1">
      <c r="A2" s="4" t="str">
        <f>Productos!A2</f>
        <v>INS-001</v>
      </c>
      <c r="B2" s="4" t="str">
        <f>Productos!B2</f>
        <v>Pechuga de pollo</v>
      </c>
      <c r="C2" s="4" t="str">
        <f>Productos!C2</f>
        <v>Proteínas</v>
      </c>
      <c r="D2" s="4" t="str">
        <f>Productos!D2</f>
        <v>kg</v>
      </c>
      <c r="E2" s="7">
        <f>Productos!E2</f>
        <v>14.5</v>
      </c>
      <c r="F2" s="5">
        <f>Productos!F2</f>
        <v>18</v>
      </c>
      <c r="G2" s="5">
        <f>SUMIFS(Movimientos!$E$2:$E$200,Movimientos!$B$2:$B$200,A2,Movimientos!$D$2:$D$200,"Compra")+SUMIFS(Movimientos!$E$2:$E$200,Movimientos!$B$2:$B$200,A2,Movimientos!$D$2:$D$200,"Ajuste +")</f>
        <v>8</v>
      </c>
      <c r="H2" s="5">
        <f>SUMIFS(Movimientos!$E$2:$E$200,Movimientos!$B$2:$B$200,A2,Movimientos!$D$2:$D$200,"Salida manual")+SUMIFS(Movimientos!$E$2:$E$200,Movimientos!$B$2:$B$200,A2,Movimientos!$D$2:$D$200,"Merma")+SUMIFS(Movimientos!$E$2:$E$200,Movimientos!$B$2:$B$200,A2,Movimientos!$D$2:$D$200,"Ajuste -")</f>
        <v>9</v>
      </c>
      <c r="I2" s="11">
        <f t="shared" ref="I2:I13" si="0">F2+G2-H2</f>
        <v>17</v>
      </c>
      <c r="J2" s="11">
        <v>16.399999999999999</v>
      </c>
      <c r="K2" s="12">
        <f t="shared" ref="K2:K13" si="1">J2-I2</f>
        <v>-0.60000000000000142</v>
      </c>
      <c r="L2" s="13">
        <f t="shared" ref="L2:L13" si="2">K2*E2</f>
        <v>-8.7000000000000206</v>
      </c>
      <c r="M2" s="8" t="str">
        <f t="shared" ref="M2:M13" si="3">IF(ABS(K2)&lt;0.01,"OK",IF(K2&lt;0,"Faltante","Sobrante"))</f>
        <v>Faltante</v>
      </c>
    </row>
    <row r="3" spans="1:13" ht="21" customHeight="1">
      <c r="A3" s="4" t="str">
        <f>Productos!A3</f>
        <v>INS-002</v>
      </c>
      <c r="B3" s="4" t="str">
        <f>Productos!B3</f>
        <v>Carne molida</v>
      </c>
      <c r="C3" s="4" t="str">
        <f>Productos!C3</f>
        <v>Proteínas</v>
      </c>
      <c r="D3" s="4" t="str">
        <f>Productos!D3</f>
        <v>kg</v>
      </c>
      <c r="E3" s="7">
        <f>Productos!E3</f>
        <v>22</v>
      </c>
      <c r="F3" s="5">
        <f>Productos!F3</f>
        <v>12</v>
      </c>
      <c r="G3" s="5">
        <f>SUMIFS(Movimientos!$E$2:$E$200,Movimientos!$B$2:$B$200,A3,Movimientos!$D$2:$D$200,"Compra")+SUMIFS(Movimientos!$E$2:$E$200,Movimientos!$B$2:$B$200,A3,Movimientos!$D$2:$D$200,"Ajuste +")</f>
        <v>0</v>
      </c>
      <c r="H3" s="5">
        <f>SUMIFS(Movimientos!$E$2:$E$200,Movimientos!$B$2:$B$200,A3,Movimientos!$D$2:$D$200,"Salida manual")+SUMIFS(Movimientos!$E$2:$E$200,Movimientos!$B$2:$B$200,A3,Movimientos!$D$2:$D$200,"Merma")+SUMIFS(Movimientos!$E$2:$E$200,Movimientos!$B$2:$B$200,A3,Movimientos!$D$2:$D$200,"Ajuste -")</f>
        <v>0.8</v>
      </c>
      <c r="I3" s="11">
        <f t="shared" si="0"/>
        <v>11.2</v>
      </c>
      <c r="J3" s="11">
        <v>10.7</v>
      </c>
      <c r="K3" s="12">
        <f t="shared" si="1"/>
        <v>-0.5</v>
      </c>
      <c r="L3" s="13">
        <f t="shared" si="2"/>
        <v>-11</v>
      </c>
      <c r="M3" s="8" t="str">
        <f t="shared" si="3"/>
        <v>Faltante</v>
      </c>
    </row>
    <row r="4" spans="1:13" ht="21" customHeight="1">
      <c r="A4" s="4" t="str">
        <f>Productos!A4</f>
        <v>INS-003</v>
      </c>
      <c r="B4" s="4" t="str">
        <f>Productos!B4</f>
        <v>Pescado fresco</v>
      </c>
      <c r="C4" s="4" t="str">
        <f>Productos!C4</f>
        <v>Proteínas</v>
      </c>
      <c r="D4" s="4" t="str">
        <f>Productos!D4</f>
        <v>kg</v>
      </c>
      <c r="E4" s="7">
        <f>Productos!E4</f>
        <v>35</v>
      </c>
      <c r="F4" s="5">
        <f>Productos!F4</f>
        <v>10</v>
      </c>
      <c r="G4" s="5">
        <f>SUMIFS(Movimientos!$E$2:$E$200,Movimientos!$B$2:$B$200,A4,Movimientos!$D$2:$D$200,"Compra")+SUMIFS(Movimientos!$E$2:$E$200,Movimientos!$B$2:$B$200,A4,Movimientos!$D$2:$D$200,"Ajuste +")</f>
        <v>7</v>
      </c>
      <c r="H4" s="5">
        <f>SUMIFS(Movimientos!$E$2:$E$200,Movimientos!$B$2:$B$200,A4,Movimientos!$D$2:$D$200,"Salida manual")+SUMIFS(Movimientos!$E$2:$E$200,Movimientos!$B$2:$B$200,A4,Movimientos!$D$2:$D$200,"Merma")+SUMIFS(Movimientos!$E$2:$E$200,Movimientos!$B$2:$B$200,A4,Movimientos!$D$2:$D$200,"Ajuste -")</f>
        <v>8</v>
      </c>
      <c r="I4" s="11">
        <f t="shared" si="0"/>
        <v>9</v>
      </c>
      <c r="J4" s="11">
        <v>8.5</v>
      </c>
      <c r="K4" s="12">
        <f t="shared" si="1"/>
        <v>-0.5</v>
      </c>
      <c r="L4" s="13">
        <f t="shared" si="2"/>
        <v>-17.5</v>
      </c>
      <c r="M4" s="8" t="str">
        <f t="shared" si="3"/>
        <v>Faltante</v>
      </c>
    </row>
    <row r="5" spans="1:13" ht="21" customHeight="1">
      <c r="A5" s="4" t="str">
        <f>Productos!A5</f>
        <v>INS-004</v>
      </c>
      <c r="B5" s="4" t="str">
        <f>Productos!B5</f>
        <v>Papa amarilla</v>
      </c>
      <c r="C5" s="4" t="str">
        <f>Productos!C5</f>
        <v>Verduras</v>
      </c>
      <c r="D5" s="4" t="str">
        <f>Productos!D5</f>
        <v>kg</v>
      </c>
      <c r="E5" s="7">
        <f>Productos!E5</f>
        <v>4.2</v>
      </c>
      <c r="F5" s="5">
        <f>Productos!F5</f>
        <v>30</v>
      </c>
      <c r="G5" s="5">
        <f>SUMIFS(Movimientos!$E$2:$E$200,Movimientos!$B$2:$B$200,A5,Movimientos!$D$2:$D$200,"Compra")+SUMIFS(Movimientos!$E$2:$E$200,Movimientos!$B$2:$B$200,A5,Movimientos!$D$2:$D$200,"Ajuste +")</f>
        <v>20</v>
      </c>
      <c r="H5" s="5">
        <f>SUMIFS(Movimientos!$E$2:$E$200,Movimientos!$B$2:$B$200,A5,Movimientos!$D$2:$D$200,"Salida manual")+SUMIFS(Movimientos!$E$2:$E$200,Movimientos!$B$2:$B$200,A5,Movimientos!$D$2:$D$200,"Merma")+SUMIFS(Movimientos!$E$2:$E$200,Movimientos!$B$2:$B$200,A5,Movimientos!$D$2:$D$200,"Ajuste -")</f>
        <v>16</v>
      </c>
      <c r="I5" s="11">
        <f t="shared" si="0"/>
        <v>34</v>
      </c>
      <c r="J5" s="11">
        <v>33.200000000000003</v>
      </c>
      <c r="K5" s="12">
        <f t="shared" si="1"/>
        <v>-0.79999999999999716</v>
      </c>
      <c r="L5" s="13">
        <f t="shared" si="2"/>
        <v>-3.3599999999999883</v>
      </c>
      <c r="M5" s="8" t="str">
        <f t="shared" si="3"/>
        <v>Faltante</v>
      </c>
    </row>
    <row r="6" spans="1:13" ht="21" customHeight="1">
      <c r="A6" s="4" t="str">
        <f>Productos!A6</f>
        <v>INS-005</v>
      </c>
      <c r="B6" s="4" t="str">
        <f>Productos!B6</f>
        <v>Cebolla roja</v>
      </c>
      <c r="C6" s="4" t="str">
        <f>Productos!C6</f>
        <v>Verduras</v>
      </c>
      <c r="D6" s="4" t="str">
        <f>Productos!D6</f>
        <v>kg</v>
      </c>
      <c r="E6" s="7">
        <f>Productos!E6</f>
        <v>3.8</v>
      </c>
      <c r="F6" s="5">
        <f>Productos!F6</f>
        <v>18</v>
      </c>
      <c r="G6" s="5">
        <f>SUMIFS(Movimientos!$E$2:$E$200,Movimientos!$B$2:$B$200,A6,Movimientos!$D$2:$D$200,"Compra")+SUMIFS(Movimientos!$E$2:$E$200,Movimientos!$B$2:$B$200,A6,Movimientos!$D$2:$D$200,"Ajuste +")</f>
        <v>0</v>
      </c>
      <c r="H6" s="5">
        <f>SUMIFS(Movimientos!$E$2:$E$200,Movimientos!$B$2:$B$200,A6,Movimientos!$D$2:$D$200,"Salida manual")+SUMIFS(Movimientos!$E$2:$E$200,Movimientos!$B$2:$B$200,A6,Movimientos!$D$2:$D$200,"Merma")+SUMIFS(Movimientos!$E$2:$E$200,Movimientos!$B$2:$B$200,A6,Movimientos!$D$2:$D$200,"Ajuste -")</f>
        <v>5</v>
      </c>
      <c r="I6" s="11">
        <f t="shared" si="0"/>
        <v>13</v>
      </c>
      <c r="J6" s="11">
        <v>12.6</v>
      </c>
      <c r="K6" s="12">
        <f t="shared" si="1"/>
        <v>-0.40000000000000036</v>
      </c>
      <c r="L6" s="13">
        <f t="shared" si="2"/>
        <v>-1.5200000000000014</v>
      </c>
      <c r="M6" s="8" t="str">
        <f t="shared" si="3"/>
        <v>Faltante</v>
      </c>
    </row>
    <row r="7" spans="1:13" ht="21" customHeight="1">
      <c r="A7" s="4" t="str">
        <f>Productos!A7</f>
        <v>INS-006</v>
      </c>
      <c r="B7" s="4" t="str">
        <f>Productos!B7</f>
        <v>Limón</v>
      </c>
      <c r="C7" s="4" t="str">
        <f>Productos!C7</f>
        <v>Verduras</v>
      </c>
      <c r="D7" s="4" t="str">
        <f>Productos!D7</f>
        <v>kg</v>
      </c>
      <c r="E7" s="7">
        <f>Productos!E7</f>
        <v>6.5</v>
      </c>
      <c r="F7" s="5">
        <f>Productos!F7</f>
        <v>16</v>
      </c>
      <c r="G7" s="5">
        <f>SUMIFS(Movimientos!$E$2:$E$200,Movimientos!$B$2:$B$200,A7,Movimientos!$D$2:$D$200,"Compra")+SUMIFS(Movimientos!$E$2:$E$200,Movimientos!$B$2:$B$200,A7,Movimientos!$D$2:$D$200,"Ajuste +")</f>
        <v>0</v>
      </c>
      <c r="H7" s="5">
        <f>SUMIFS(Movimientos!$E$2:$E$200,Movimientos!$B$2:$B$200,A7,Movimientos!$D$2:$D$200,"Salida manual")+SUMIFS(Movimientos!$E$2:$E$200,Movimientos!$B$2:$B$200,A7,Movimientos!$D$2:$D$200,"Merma")+SUMIFS(Movimientos!$E$2:$E$200,Movimientos!$B$2:$B$200,A7,Movimientos!$D$2:$D$200,"Ajuste -")</f>
        <v>6</v>
      </c>
      <c r="I7" s="11">
        <f t="shared" si="0"/>
        <v>10</v>
      </c>
      <c r="J7" s="11">
        <v>9.5</v>
      </c>
      <c r="K7" s="12">
        <f t="shared" si="1"/>
        <v>-0.5</v>
      </c>
      <c r="L7" s="13">
        <f t="shared" si="2"/>
        <v>-3.25</v>
      </c>
      <c r="M7" s="8" t="str">
        <f t="shared" si="3"/>
        <v>Faltante</v>
      </c>
    </row>
    <row r="8" spans="1:13" ht="21" customHeight="1">
      <c r="A8" s="4" t="str">
        <f>Productos!A8</f>
        <v>INS-007</v>
      </c>
      <c r="B8" s="4" t="str">
        <f>Productos!B8</f>
        <v>Arroz</v>
      </c>
      <c r="C8" s="4" t="str">
        <f>Productos!C8</f>
        <v>Abarrotes</v>
      </c>
      <c r="D8" s="4" t="str">
        <f>Productos!D8</f>
        <v>kg</v>
      </c>
      <c r="E8" s="7">
        <f>Productos!E8</f>
        <v>4.8</v>
      </c>
      <c r="F8" s="5">
        <f>Productos!F8</f>
        <v>35</v>
      </c>
      <c r="G8" s="5">
        <f>SUMIFS(Movimientos!$E$2:$E$200,Movimientos!$B$2:$B$200,A8,Movimientos!$D$2:$D$200,"Compra")+SUMIFS(Movimientos!$E$2:$E$200,Movimientos!$B$2:$B$200,A8,Movimientos!$D$2:$D$200,"Ajuste +")</f>
        <v>25</v>
      </c>
      <c r="H8" s="5">
        <f>SUMIFS(Movimientos!$E$2:$E$200,Movimientos!$B$2:$B$200,A8,Movimientos!$D$2:$D$200,"Salida manual")+SUMIFS(Movimientos!$E$2:$E$200,Movimientos!$B$2:$B$200,A8,Movimientos!$D$2:$D$200,"Merma")+SUMIFS(Movimientos!$E$2:$E$200,Movimientos!$B$2:$B$200,A8,Movimientos!$D$2:$D$200,"Ajuste -")</f>
        <v>0</v>
      </c>
      <c r="I8" s="11">
        <f t="shared" si="0"/>
        <v>60</v>
      </c>
      <c r="J8" s="11">
        <v>59.1</v>
      </c>
      <c r="K8" s="12">
        <f t="shared" si="1"/>
        <v>-0.89999999999999858</v>
      </c>
      <c r="L8" s="13">
        <f t="shared" si="2"/>
        <v>-4.3199999999999932</v>
      </c>
      <c r="M8" s="8" t="str">
        <f t="shared" si="3"/>
        <v>Faltante</v>
      </c>
    </row>
    <row r="9" spans="1:13" ht="21" customHeight="1">
      <c r="A9" s="4" t="str">
        <f>Productos!A9</f>
        <v>INS-008</v>
      </c>
      <c r="B9" s="4" t="str">
        <f>Productos!B9</f>
        <v>Aceite vegetal</v>
      </c>
      <c r="C9" s="4" t="str">
        <f>Productos!C9</f>
        <v>Abarrotes</v>
      </c>
      <c r="D9" s="4" t="str">
        <f>Productos!D9</f>
        <v>litro</v>
      </c>
      <c r="E9" s="7">
        <f>Productos!E9</f>
        <v>8.9</v>
      </c>
      <c r="F9" s="5">
        <f>Productos!F9</f>
        <v>20</v>
      </c>
      <c r="G9" s="5">
        <f>SUMIFS(Movimientos!$E$2:$E$200,Movimientos!$B$2:$B$200,A9,Movimientos!$D$2:$D$200,"Compra")+SUMIFS(Movimientos!$E$2:$E$200,Movimientos!$B$2:$B$200,A9,Movimientos!$D$2:$D$200,"Ajuste +")</f>
        <v>0</v>
      </c>
      <c r="H9" s="5">
        <f>SUMIFS(Movimientos!$E$2:$E$200,Movimientos!$B$2:$B$200,A9,Movimientos!$D$2:$D$200,"Salida manual")+SUMIFS(Movimientos!$E$2:$E$200,Movimientos!$B$2:$B$200,A9,Movimientos!$D$2:$D$200,"Merma")+SUMIFS(Movimientos!$E$2:$E$200,Movimientos!$B$2:$B$200,A9,Movimientos!$D$2:$D$200,"Ajuste -")</f>
        <v>4</v>
      </c>
      <c r="I9" s="11">
        <f t="shared" si="0"/>
        <v>16</v>
      </c>
      <c r="J9" s="11">
        <v>15.4</v>
      </c>
      <c r="K9" s="12">
        <f t="shared" si="1"/>
        <v>-0.59999999999999964</v>
      </c>
      <c r="L9" s="13">
        <f t="shared" si="2"/>
        <v>-5.3399999999999972</v>
      </c>
      <c r="M9" s="8" t="str">
        <f t="shared" si="3"/>
        <v>Faltante</v>
      </c>
    </row>
    <row r="10" spans="1:13" ht="21" customHeight="1">
      <c r="A10" s="4" t="str">
        <f>Productos!A10</f>
        <v>INS-009</v>
      </c>
      <c r="B10" s="4" t="str">
        <f>Productos!B10</f>
        <v>Gaseosa 500 ml</v>
      </c>
      <c r="C10" s="4" t="str">
        <f>Productos!C10</f>
        <v>Bebidas</v>
      </c>
      <c r="D10" s="4" t="str">
        <f>Productos!D10</f>
        <v>unidad</v>
      </c>
      <c r="E10" s="7">
        <f>Productos!E10</f>
        <v>2.2000000000000002</v>
      </c>
      <c r="F10" s="5">
        <f>Productos!F10</f>
        <v>48</v>
      </c>
      <c r="G10" s="5">
        <f>SUMIFS(Movimientos!$E$2:$E$200,Movimientos!$B$2:$B$200,A10,Movimientos!$D$2:$D$200,"Compra")+SUMIFS(Movimientos!$E$2:$E$200,Movimientos!$B$2:$B$200,A10,Movimientos!$D$2:$D$200,"Ajuste +")</f>
        <v>0</v>
      </c>
      <c r="H10" s="5">
        <f>SUMIFS(Movimientos!$E$2:$E$200,Movimientos!$B$2:$B$200,A10,Movimientos!$D$2:$D$200,"Salida manual")+SUMIFS(Movimientos!$E$2:$E$200,Movimientos!$B$2:$B$200,A10,Movimientos!$D$2:$D$200,"Merma")+SUMIFS(Movimientos!$E$2:$E$200,Movimientos!$B$2:$B$200,A10,Movimientos!$D$2:$D$200,"Ajuste -")</f>
        <v>22</v>
      </c>
      <c r="I10" s="11">
        <f t="shared" si="0"/>
        <v>26</v>
      </c>
      <c r="J10" s="11">
        <v>25</v>
      </c>
      <c r="K10" s="12">
        <f t="shared" si="1"/>
        <v>-1</v>
      </c>
      <c r="L10" s="13">
        <f t="shared" si="2"/>
        <v>-2.2000000000000002</v>
      </c>
      <c r="M10" s="8" t="str">
        <f t="shared" si="3"/>
        <v>Faltante</v>
      </c>
    </row>
    <row r="11" spans="1:13" ht="21" customHeight="1">
      <c r="A11" s="4" t="str">
        <f>Productos!A11</f>
        <v>INS-010</v>
      </c>
      <c r="B11" s="4" t="str">
        <f>Productos!B11</f>
        <v>Envase delivery</v>
      </c>
      <c r="C11" s="4" t="str">
        <f>Productos!C11</f>
        <v>Empaques</v>
      </c>
      <c r="D11" s="4" t="str">
        <f>Productos!D11</f>
        <v>unidad</v>
      </c>
      <c r="E11" s="7">
        <f>Productos!E11</f>
        <v>0.85</v>
      </c>
      <c r="F11" s="5">
        <f>Productos!F11</f>
        <v>100</v>
      </c>
      <c r="G11" s="5">
        <f>SUMIFS(Movimientos!$E$2:$E$200,Movimientos!$B$2:$B$200,A11,Movimientos!$D$2:$D$200,"Compra")+SUMIFS(Movimientos!$E$2:$E$200,Movimientos!$B$2:$B$200,A11,Movimientos!$D$2:$D$200,"Ajuste +")</f>
        <v>0</v>
      </c>
      <c r="H11" s="5">
        <f>SUMIFS(Movimientos!$E$2:$E$200,Movimientos!$B$2:$B$200,A11,Movimientos!$D$2:$D$200,"Salida manual")+SUMIFS(Movimientos!$E$2:$E$200,Movimientos!$B$2:$B$200,A11,Movimientos!$D$2:$D$200,"Merma")+SUMIFS(Movimientos!$E$2:$E$200,Movimientos!$B$2:$B$200,A11,Movimientos!$D$2:$D$200,"Ajuste -")</f>
        <v>32</v>
      </c>
      <c r="I11" s="11">
        <f t="shared" si="0"/>
        <v>68</v>
      </c>
      <c r="J11" s="11">
        <v>66</v>
      </c>
      <c r="K11" s="12">
        <f t="shared" si="1"/>
        <v>-2</v>
      </c>
      <c r="L11" s="13">
        <f t="shared" si="2"/>
        <v>-1.7</v>
      </c>
      <c r="M11" s="8" t="str">
        <f t="shared" si="3"/>
        <v>Faltante</v>
      </c>
    </row>
    <row r="12" spans="1:13" ht="21" customHeight="1">
      <c r="A12" s="4" t="str">
        <f>Productos!A12</f>
        <v>INS-011</v>
      </c>
      <c r="B12" s="4" t="str">
        <f>Productos!B12</f>
        <v>Queso mozzarella</v>
      </c>
      <c r="C12" s="4" t="str">
        <f>Productos!C12</f>
        <v>Lácteos</v>
      </c>
      <c r="D12" s="4" t="str">
        <f>Productos!D12</f>
        <v>kg</v>
      </c>
      <c r="E12" s="7">
        <f>Productos!E12</f>
        <v>28</v>
      </c>
      <c r="F12" s="5">
        <f>Productos!F12</f>
        <v>8</v>
      </c>
      <c r="G12" s="5">
        <f>SUMIFS(Movimientos!$E$2:$E$200,Movimientos!$B$2:$B$200,A12,Movimientos!$D$2:$D$200,"Compra")+SUMIFS(Movimientos!$E$2:$E$200,Movimientos!$B$2:$B$200,A12,Movimientos!$D$2:$D$200,"Ajuste +")</f>
        <v>0</v>
      </c>
      <c r="H12" s="5">
        <f>SUMIFS(Movimientos!$E$2:$E$200,Movimientos!$B$2:$B$200,A12,Movimientos!$D$2:$D$200,"Salida manual")+SUMIFS(Movimientos!$E$2:$E$200,Movimientos!$B$2:$B$200,A12,Movimientos!$D$2:$D$200,"Merma")+SUMIFS(Movimientos!$E$2:$E$200,Movimientos!$B$2:$B$200,A12,Movimientos!$D$2:$D$200,"Ajuste -")</f>
        <v>2.5</v>
      </c>
      <c r="I12" s="11">
        <f t="shared" si="0"/>
        <v>5.5</v>
      </c>
      <c r="J12" s="11">
        <v>5.0999999999999996</v>
      </c>
      <c r="K12" s="12">
        <f t="shared" si="1"/>
        <v>-0.40000000000000036</v>
      </c>
      <c r="L12" s="13">
        <f t="shared" si="2"/>
        <v>-11.20000000000001</v>
      </c>
      <c r="M12" s="8" t="str">
        <f t="shared" si="3"/>
        <v>Faltante</v>
      </c>
    </row>
    <row r="13" spans="1:13" ht="21" customHeight="1">
      <c r="A13" s="4" t="str">
        <f>Productos!A13</f>
        <v>INS-012</v>
      </c>
      <c r="B13" s="4" t="str">
        <f>Productos!B13</f>
        <v>Mayonesa</v>
      </c>
      <c r="C13" s="4" t="str">
        <f>Productos!C13</f>
        <v>Abarrotes</v>
      </c>
      <c r="D13" s="4" t="str">
        <f>Productos!D13</f>
        <v>kg</v>
      </c>
      <c r="E13" s="7">
        <f>Productos!E13</f>
        <v>12.5</v>
      </c>
      <c r="F13" s="5">
        <f>Productos!F13</f>
        <v>6</v>
      </c>
      <c r="G13" s="5">
        <f>SUMIFS(Movimientos!$E$2:$E$200,Movimientos!$B$2:$B$200,A13,Movimientos!$D$2:$D$200,"Compra")+SUMIFS(Movimientos!$E$2:$E$200,Movimientos!$B$2:$B$200,A13,Movimientos!$D$2:$D$200,"Ajuste +")</f>
        <v>0</v>
      </c>
      <c r="H13" s="5">
        <f>SUMIFS(Movimientos!$E$2:$E$200,Movimientos!$B$2:$B$200,A13,Movimientos!$D$2:$D$200,"Salida manual")+SUMIFS(Movimientos!$E$2:$E$200,Movimientos!$B$2:$B$200,A13,Movimientos!$D$2:$D$200,"Merma")+SUMIFS(Movimientos!$E$2:$E$200,Movimientos!$B$2:$B$200,A13,Movimientos!$D$2:$D$200,"Ajuste -")</f>
        <v>0</v>
      </c>
      <c r="I13" s="11">
        <f t="shared" si="0"/>
        <v>6</v>
      </c>
      <c r="J13" s="11">
        <v>5.7</v>
      </c>
      <c r="K13" s="12">
        <f t="shared" si="1"/>
        <v>-0.29999999999999982</v>
      </c>
      <c r="L13" s="13">
        <f t="shared" si="2"/>
        <v>-3.7499999999999978</v>
      </c>
      <c r="M13" s="8" t="str">
        <f t="shared" si="3"/>
        <v>Faltante</v>
      </c>
    </row>
    <row r="14" spans="1:13" ht="2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2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2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21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21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21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21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21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21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21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21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21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21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ht="21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ht="21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21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1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ht="1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ht="1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ht="1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1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</sheetData>
  <conditionalFormatting sqref="K2:K13">
    <cfRule type="expression" dxfId="3" priority="1">
      <formula>K2&lt;0</formula>
    </cfRule>
    <cfRule type="expression" dxfId="2" priority="2">
      <formula>K2&gt;0</formula>
    </cfRule>
  </conditionalFormatting>
  <conditionalFormatting sqref="L2:L13">
    <cfRule type="expression" dxfId="1" priority="3">
      <formula>L2&lt;0</formula>
    </cfRule>
  </conditionalFormatting>
  <conditionalFormatting sqref="M2:M13">
    <cfRule type="expression" dxfId="0" priority="4">
      <formula>M2="Faltante"</formula>
    </cfRule>
  </conditionalFormatting>
  <pageMargins left="0.7" right="0.7" top="0.75" bottom="0.75" header="0.3" footer="0.3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00"/>
  <sheetViews>
    <sheetView workbookViewId="0"/>
  </sheetViews>
  <sheetFormatPr baseColWidth="10" defaultColWidth="9" defaultRowHeight="14.25"/>
  <cols>
    <col min="1" max="2" width="13" customWidth="1"/>
    <col min="3" max="3" width="24" customWidth="1"/>
    <col min="4" max="4" width="17" customWidth="1"/>
    <col min="5" max="5" width="12" customWidth="1"/>
    <col min="6" max="6" width="16" customWidth="1"/>
    <col min="7" max="7" width="14" customWidth="1"/>
    <col min="8" max="8" width="28" customWidth="1"/>
  </cols>
  <sheetData>
    <row r="1" spans="1:13" ht="21" customHeight="1">
      <c r="A1" s="3" t="s">
        <v>66</v>
      </c>
      <c r="B1" s="3" t="s">
        <v>23</v>
      </c>
      <c r="C1" s="3" t="s">
        <v>2</v>
      </c>
      <c r="D1" s="3" t="s">
        <v>67</v>
      </c>
      <c r="E1" s="3" t="s">
        <v>68</v>
      </c>
      <c r="F1" s="3" t="s">
        <v>25</v>
      </c>
      <c r="G1" s="3" t="s">
        <v>69</v>
      </c>
      <c r="H1" s="3" t="s">
        <v>70</v>
      </c>
      <c r="I1" s="3"/>
      <c r="J1" s="3"/>
      <c r="K1" s="3"/>
      <c r="L1" s="3"/>
      <c r="M1" s="3"/>
    </row>
    <row r="2" spans="1:13" ht="21" customHeight="1">
      <c r="A2" s="6">
        <v>46286</v>
      </c>
      <c r="B2" s="4" t="s">
        <v>27</v>
      </c>
      <c r="C2" s="4" t="s">
        <v>28</v>
      </c>
      <c r="D2" s="4" t="s">
        <v>71</v>
      </c>
      <c r="E2" s="5">
        <v>8</v>
      </c>
      <c r="F2" s="5">
        <v>14.8</v>
      </c>
      <c r="G2" s="4" t="s">
        <v>72</v>
      </c>
      <c r="H2" s="4" t="s">
        <v>73</v>
      </c>
      <c r="I2" s="4"/>
      <c r="J2" s="4"/>
      <c r="K2" s="4"/>
      <c r="L2" s="4"/>
      <c r="M2" s="4"/>
    </row>
    <row r="3" spans="1:13" ht="21" customHeight="1">
      <c r="A3" s="6">
        <v>46286</v>
      </c>
      <c r="B3" s="4" t="s">
        <v>35</v>
      </c>
      <c r="C3" s="4" t="s">
        <v>36</v>
      </c>
      <c r="D3" s="4" t="s">
        <v>71</v>
      </c>
      <c r="E3" s="5">
        <v>20</v>
      </c>
      <c r="F3" s="5">
        <v>4.3</v>
      </c>
      <c r="G3" s="4" t="s">
        <v>72</v>
      </c>
      <c r="H3" s="4" t="s">
        <v>73</v>
      </c>
      <c r="I3" s="4"/>
      <c r="J3" s="4"/>
      <c r="K3" s="4"/>
      <c r="L3" s="4"/>
      <c r="M3" s="4"/>
    </row>
    <row r="4" spans="1:13" ht="21" customHeight="1">
      <c r="A4" s="6">
        <v>46287</v>
      </c>
      <c r="B4" s="4" t="s">
        <v>33</v>
      </c>
      <c r="C4" s="4" t="s">
        <v>34</v>
      </c>
      <c r="D4" s="4" t="s">
        <v>71</v>
      </c>
      <c r="E4" s="5">
        <v>7</v>
      </c>
      <c r="F4" s="5">
        <v>36</v>
      </c>
      <c r="G4" s="4" t="s">
        <v>72</v>
      </c>
      <c r="H4" s="4" t="s">
        <v>74</v>
      </c>
      <c r="I4" s="4"/>
      <c r="J4" s="4"/>
      <c r="K4" s="4"/>
      <c r="L4" s="4"/>
      <c r="M4" s="4"/>
    </row>
    <row r="5" spans="1:13" ht="21" customHeight="1">
      <c r="A5" s="6">
        <v>46287</v>
      </c>
      <c r="B5" s="4" t="s">
        <v>42</v>
      </c>
      <c r="C5" s="4" t="s">
        <v>43</v>
      </c>
      <c r="D5" s="4" t="s">
        <v>71</v>
      </c>
      <c r="E5" s="5">
        <v>25</v>
      </c>
      <c r="F5" s="5">
        <v>4.9000000000000004</v>
      </c>
      <c r="G5" s="4" t="s">
        <v>72</v>
      </c>
      <c r="H5" s="4" t="s">
        <v>73</v>
      </c>
      <c r="I5" s="4"/>
      <c r="J5" s="4"/>
      <c r="K5" s="4"/>
      <c r="L5" s="4"/>
      <c r="M5" s="4"/>
    </row>
    <row r="6" spans="1:13" ht="21" customHeight="1">
      <c r="A6" s="6">
        <v>46288</v>
      </c>
      <c r="B6" s="4" t="s">
        <v>27</v>
      </c>
      <c r="C6" s="4" t="s">
        <v>28</v>
      </c>
      <c r="D6" s="4" t="s">
        <v>75</v>
      </c>
      <c r="E6" s="5">
        <v>9</v>
      </c>
      <c r="F6" s="5">
        <v>14.5</v>
      </c>
      <c r="G6" s="4" t="s">
        <v>76</v>
      </c>
      <c r="H6" s="4" t="s">
        <v>77</v>
      </c>
      <c r="I6" s="4"/>
      <c r="J6" s="4"/>
      <c r="K6" s="4"/>
      <c r="L6" s="4"/>
      <c r="M6" s="4"/>
    </row>
    <row r="7" spans="1:13" ht="21" customHeight="1">
      <c r="A7" s="6">
        <v>46288</v>
      </c>
      <c r="B7" s="4" t="s">
        <v>35</v>
      </c>
      <c r="C7" s="4" t="s">
        <v>36</v>
      </c>
      <c r="D7" s="4" t="s">
        <v>75</v>
      </c>
      <c r="E7" s="5">
        <v>16</v>
      </c>
      <c r="F7" s="5">
        <v>4.2</v>
      </c>
      <c r="G7" s="4" t="s">
        <v>76</v>
      </c>
      <c r="H7" s="4" t="s">
        <v>77</v>
      </c>
      <c r="I7" s="4"/>
      <c r="J7" s="4"/>
      <c r="K7" s="4"/>
      <c r="L7" s="4"/>
      <c r="M7" s="4"/>
    </row>
    <row r="8" spans="1:13" ht="21" customHeight="1">
      <c r="A8" s="6">
        <v>46288</v>
      </c>
      <c r="B8" s="4" t="s">
        <v>40</v>
      </c>
      <c r="C8" s="4" t="s">
        <v>41</v>
      </c>
      <c r="D8" s="4" t="s">
        <v>75</v>
      </c>
      <c r="E8" s="5">
        <v>6</v>
      </c>
      <c r="F8" s="5">
        <v>6.5</v>
      </c>
      <c r="G8" s="4" t="s">
        <v>76</v>
      </c>
      <c r="H8" s="4" t="s">
        <v>77</v>
      </c>
      <c r="I8" s="4"/>
      <c r="J8" s="4"/>
      <c r="K8" s="4"/>
      <c r="L8" s="4"/>
      <c r="M8" s="4"/>
    </row>
    <row r="9" spans="1:13" ht="21" customHeight="1">
      <c r="A9" s="6">
        <v>46289</v>
      </c>
      <c r="B9" s="4" t="s">
        <v>33</v>
      </c>
      <c r="C9" s="4" t="s">
        <v>34</v>
      </c>
      <c r="D9" s="4" t="s">
        <v>75</v>
      </c>
      <c r="E9" s="5">
        <v>8</v>
      </c>
      <c r="F9" s="5">
        <v>35</v>
      </c>
      <c r="G9" s="4" t="s">
        <v>76</v>
      </c>
      <c r="H9" s="4" t="s">
        <v>77</v>
      </c>
      <c r="I9" s="4"/>
      <c r="J9" s="4"/>
      <c r="K9" s="4"/>
      <c r="L9" s="4"/>
      <c r="M9" s="4"/>
    </row>
    <row r="10" spans="1:13" ht="21" customHeight="1">
      <c r="A10" s="6">
        <v>46289</v>
      </c>
      <c r="B10" s="4" t="s">
        <v>38</v>
      </c>
      <c r="C10" s="4" t="s">
        <v>39</v>
      </c>
      <c r="D10" s="4" t="s">
        <v>75</v>
      </c>
      <c r="E10" s="5">
        <v>5</v>
      </c>
      <c r="F10" s="5">
        <v>3.8</v>
      </c>
      <c r="G10" s="4" t="s">
        <v>76</v>
      </c>
      <c r="H10" s="4" t="s">
        <v>77</v>
      </c>
      <c r="I10" s="4"/>
      <c r="J10" s="4"/>
      <c r="K10" s="4"/>
      <c r="L10" s="4"/>
      <c r="M10" s="4"/>
    </row>
    <row r="11" spans="1:13" ht="21" customHeight="1">
      <c r="A11" s="6">
        <v>46289</v>
      </c>
      <c r="B11" s="4" t="s">
        <v>52</v>
      </c>
      <c r="C11" s="4" t="s">
        <v>53</v>
      </c>
      <c r="D11" s="4" t="s">
        <v>75</v>
      </c>
      <c r="E11" s="5">
        <v>32</v>
      </c>
      <c r="F11" s="5">
        <v>0.85</v>
      </c>
      <c r="G11" s="4" t="s">
        <v>72</v>
      </c>
      <c r="H11" s="4" t="s">
        <v>78</v>
      </c>
      <c r="I11" s="4"/>
      <c r="J11" s="4"/>
      <c r="K11" s="4"/>
      <c r="L11" s="4"/>
      <c r="M11" s="4"/>
    </row>
    <row r="12" spans="1:13" ht="21" customHeight="1">
      <c r="A12" s="6">
        <v>46290</v>
      </c>
      <c r="B12" s="4" t="s">
        <v>31</v>
      </c>
      <c r="C12" s="4" t="s">
        <v>32</v>
      </c>
      <c r="D12" s="4" t="s">
        <v>79</v>
      </c>
      <c r="E12" s="5">
        <v>0.8</v>
      </c>
      <c r="F12" s="5">
        <v>22</v>
      </c>
      <c r="G12" s="4" t="s">
        <v>76</v>
      </c>
      <c r="H12" s="4" t="s">
        <v>80</v>
      </c>
      <c r="I12" s="4"/>
      <c r="J12" s="4"/>
      <c r="K12" s="4"/>
      <c r="L12" s="4"/>
      <c r="M12" s="4"/>
    </row>
    <row r="13" spans="1:13" ht="21" customHeight="1">
      <c r="A13" s="6">
        <v>46290</v>
      </c>
      <c r="B13" s="4" t="s">
        <v>45</v>
      </c>
      <c r="C13" s="4" t="s">
        <v>46</v>
      </c>
      <c r="D13" s="4" t="s">
        <v>75</v>
      </c>
      <c r="E13" s="5">
        <v>4</v>
      </c>
      <c r="F13" s="5">
        <v>8.9</v>
      </c>
      <c r="G13" s="4" t="s">
        <v>76</v>
      </c>
      <c r="H13" s="4" t="s">
        <v>77</v>
      </c>
      <c r="I13" s="4"/>
      <c r="J13" s="4"/>
      <c r="K13" s="4"/>
      <c r="L13" s="4"/>
      <c r="M13" s="4"/>
    </row>
    <row r="14" spans="1:13" ht="21" customHeight="1">
      <c r="A14" s="6">
        <v>46291</v>
      </c>
      <c r="B14" s="4" t="s">
        <v>48</v>
      </c>
      <c r="C14" s="4" t="s">
        <v>49</v>
      </c>
      <c r="D14" s="4" t="s">
        <v>75</v>
      </c>
      <c r="E14" s="5">
        <v>22</v>
      </c>
      <c r="F14" s="5">
        <v>2.2000000000000002</v>
      </c>
      <c r="G14" s="4" t="s">
        <v>81</v>
      </c>
      <c r="H14" s="4" t="s">
        <v>82</v>
      </c>
      <c r="I14" s="4"/>
      <c r="J14" s="4"/>
      <c r="K14" s="4"/>
      <c r="L14" s="4"/>
      <c r="M14" s="4"/>
    </row>
    <row r="15" spans="1:13" ht="21" customHeight="1">
      <c r="A15" s="6">
        <v>46291</v>
      </c>
      <c r="B15" s="4" t="s">
        <v>55</v>
      </c>
      <c r="C15" s="4" t="s">
        <v>56</v>
      </c>
      <c r="D15" s="4" t="s">
        <v>75</v>
      </c>
      <c r="E15" s="5">
        <v>2.5</v>
      </c>
      <c r="F15" s="5">
        <v>28</v>
      </c>
      <c r="G15" s="4" t="s">
        <v>76</v>
      </c>
      <c r="H15" s="4" t="s">
        <v>77</v>
      </c>
      <c r="I15" s="4"/>
      <c r="J15" s="4"/>
      <c r="K15" s="4"/>
      <c r="L15" s="4"/>
      <c r="M15" s="4"/>
    </row>
    <row r="16" spans="1:13" ht="21" customHeight="1">
      <c r="A16" s="6"/>
      <c r="B16" s="4"/>
      <c r="C16" s="4"/>
      <c r="D16" s="4"/>
      <c r="E16" s="5"/>
      <c r="F16" s="5"/>
      <c r="G16" s="4"/>
      <c r="H16" s="4"/>
      <c r="I16" s="4"/>
      <c r="J16" s="4"/>
      <c r="K16" s="4"/>
      <c r="L16" s="4"/>
      <c r="M16" s="4"/>
    </row>
    <row r="17" spans="1:13" ht="21" customHeight="1">
      <c r="A17" s="6"/>
      <c r="B17" s="4"/>
      <c r="C17" s="4"/>
      <c r="D17" s="4"/>
      <c r="E17" s="5"/>
      <c r="F17" s="5"/>
      <c r="G17" s="4"/>
      <c r="H17" s="4"/>
      <c r="I17" s="4"/>
      <c r="J17" s="4"/>
      <c r="K17" s="4"/>
      <c r="L17" s="4"/>
      <c r="M17" s="4"/>
    </row>
    <row r="18" spans="1:13" ht="21" customHeight="1">
      <c r="A18" s="6"/>
      <c r="B18" s="4"/>
      <c r="C18" s="4"/>
      <c r="D18" s="4"/>
      <c r="E18" s="5"/>
      <c r="F18" s="5"/>
      <c r="G18" s="4"/>
      <c r="H18" s="4"/>
      <c r="I18" s="4"/>
      <c r="J18" s="4"/>
      <c r="K18" s="4"/>
      <c r="L18" s="4"/>
      <c r="M18" s="4"/>
    </row>
    <row r="19" spans="1:13" ht="21" customHeight="1">
      <c r="A19" s="6"/>
      <c r="B19" s="4"/>
      <c r="C19" s="4"/>
      <c r="D19" s="4"/>
      <c r="E19" s="5"/>
      <c r="F19" s="5"/>
      <c r="G19" s="4"/>
      <c r="H19" s="4"/>
      <c r="I19" s="4"/>
      <c r="J19" s="4"/>
      <c r="K19" s="4"/>
      <c r="L19" s="4"/>
      <c r="M19" s="4"/>
    </row>
    <row r="20" spans="1:13" ht="21" customHeight="1">
      <c r="A20" s="6"/>
      <c r="B20" s="4"/>
      <c r="C20" s="4"/>
      <c r="D20" s="4"/>
      <c r="E20" s="5"/>
      <c r="F20" s="5"/>
      <c r="G20" s="4"/>
      <c r="H20" s="4"/>
      <c r="I20" s="4"/>
      <c r="J20" s="4"/>
      <c r="K20" s="4"/>
      <c r="L20" s="4"/>
      <c r="M20" s="4"/>
    </row>
    <row r="21" spans="1:13" ht="21" customHeight="1">
      <c r="A21" s="6"/>
      <c r="B21" s="4"/>
      <c r="C21" s="4"/>
      <c r="D21" s="4"/>
      <c r="E21" s="5"/>
      <c r="F21" s="5"/>
      <c r="G21" s="4"/>
      <c r="H21" s="4"/>
      <c r="I21" s="4"/>
      <c r="J21" s="4"/>
      <c r="K21" s="4"/>
      <c r="L21" s="4"/>
      <c r="M21" s="4"/>
    </row>
    <row r="22" spans="1:13" ht="21" customHeight="1">
      <c r="A22" s="6"/>
      <c r="B22" s="4"/>
      <c r="C22" s="4"/>
      <c r="D22" s="4"/>
      <c r="E22" s="5"/>
      <c r="F22" s="5"/>
      <c r="G22" s="4"/>
      <c r="H22" s="4"/>
      <c r="I22" s="4"/>
      <c r="J22" s="4"/>
      <c r="K22" s="4"/>
      <c r="L22" s="4"/>
      <c r="M22" s="4"/>
    </row>
    <row r="23" spans="1:13" ht="21" customHeight="1">
      <c r="A23" s="6"/>
      <c r="B23" s="4"/>
      <c r="C23" s="4"/>
      <c r="D23" s="4"/>
      <c r="E23" s="5"/>
      <c r="F23" s="5"/>
      <c r="G23" s="4"/>
      <c r="H23" s="4"/>
      <c r="I23" s="4"/>
      <c r="J23" s="4"/>
      <c r="K23" s="4"/>
      <c r="L23" s="4"/>
      <c r="M23" s="4"/>
    </row>
    <row r="24" spans="1:13" ht="21" customHeight="1">
      <c r="A24" s="6"/>
      <c r="B24" s="4"/>
      <c r="C24" s="4"/>
      <c r="D24" s="4"/>
      <c r="E24" s="5"/>
      <c r="F24" s="5"/>
      <c r="G24" s="4"/>
      <c r="H24" s="4"/>
      <c r="I24" s="4"/>
      <c r="J24" s="4"/>
      <c r="K24" s="4"/>
      <c r="L24" s="4"/>
      <c r="M24" s="4"/>
    </row>
    <row r="25" spans="1:13" ht="21" customHeight="1">
      <c r="A25" s="6"/>
      <c r="B25" s="4"/>
      <c r="C25" s="4"/>
      <c r="D25" s="4"/>
      <c r="E25" s="5"/>
      <c r="F25" s="5"/>
      <c r="G25" s="4"/>
      <c r="H25" s="4"/>
      <c r="I25" s="4"/>
      <c r="J25" s="4"/>
      <c r="K25" s="4"/>
      <c r="L25" s="4"/>
      <c r="M25" s="4"/>
    </row>
    <row r="26" spans="1:13" ht="21" customHeight="1">
      <c r="A26" s="6"/>
      <c r="B26" s="4"/>
      <c r="C26" s="4"/>
      <c r="D26" s="4"/>
      <c r="E26" s="5"/>
      <c r="F26" s="5"/>
      <c r="G26" s="4"/>
      <c r="H26" s="4"/>
      <c r="I26" s="4"/>
      <c r="J26" s="4"/>
      <c r="K26" s="4"/>
      <c r="L26" s="4"/>
      <c r="M26" s="4"/>
    </row>
    <row r="27" spans="1:13" ht="21" customHeight="1">
      <c r="A27" s="6"/>
      <c r="B27" s="4"/>
      <c r="C27" s="4"/>
      <c r="D27" s="4"/>
      <c r="E27" s="5"/>
      <c r="F27" s="5"/>
      <c r="G27" s="4"/>
      <c r="H27" s="4"/>
      <c r="I27" s="4"/>
      <c r="J27" s="4"/>
      <c r="K27" s="4"/>
      <c r="L27" s="4"/>
      <c r="M27" s="4"/>
    </row>
    <row r="28" spans="1:13" ht="21" customHeight="1">
      <c r="A28" s="6"/>
      <c r="B28" s="4"/>
      <c r="C28" s="4"/>
      <c r="D28" s="4"/>
      <c r="E28" s="5"/>
      <c r="F28" s="5"/>
      <c r="G28" s="4"/>
      <c r="H28" s="4"/>
      <c r="I28" s="4"/>
      <c r="J28" s="4"/>
      <c r="K28" s="4"/>
      <c r="L28" s="4"/>
      <c r="M28" s="4"/>
    </row>
    <row r="29" spans="1:13" ht="21" customHeight="1">
      <c r="A29" s="6"/>
      <c r="B29" s="4"/>
      <c r="C29" s="4"/>
      <c r="D29" s="4"/>
      <c r="E29" s="5"/>
      <c r="F29" s="5"/>
      <c r="G29" s="4"/>
      <c r="H29" s="4"/>
      <c r="I29" s="4"/>
      <c r="J29" s="4"/>
      <c r="K29" s="4"/>
      <c r="L29" s="4"/>
      <c r="M29" s="4"/>
    </row>
    <row r="30" spans="1:13" ht="21" customHeight="1">
      <c r="A30" s="6"/>
      <c r="B30" s="4"/>
      <c r="C30" s="4"/>
      <c r="D30" s="4"/>
      <c r="E30" s="5"/>
      <c r="F30" s="5"/>
      <c r="G30" s="4"/>
      <c r="H30" s="4"/>
      <c r="I30" s="4"/>
      <c r="J30" s="4"/>
      <c r="K30" s="4"/>
      <c r="L30" s="4"/>
      <c r="M30" s="4"/>
    </row>
    <row r="31" spans="1:13" ht="15" customHeight="1">
      <c r="A31" s="6"/>
      <c r="B31" s="4"/>
      <c r="C31" s="4"/>
      <c r="D31" s="4"/>
      <c r="E31" s="5"/>
      <c r="F31" s="5"/>
      <c r="G31" s="4"/>
      <c r="H31" s="4"/>
      <c r="I31" s="4"/>
      <c r="J31" s="4"/>
      <c r="K31" s="4"/>
      <c r="L31" s="4"/>
      <c r="M31" s="4"/>
    </row>
    <row r="32" spans="1:13" ht="15" customHeight="1">
      <c r="A32" s="6"/>
      <c r="B32" s="4"/>
      <c r="C32" s="4"/>
      <c r="D32" s="4"/>
      <c r="E32" s="5"/>
      <c r="F32" s="5"/>
      <c r="G32" s="4"/>
      <c r="H32" s="4"/>
      <c r="I32" s="4"/>
      <c r="J32" s="4"/>
      <c r="K32" s="4"/>
      <c r="L32" s="4"/>
      <c r="M32" s="4"/>
    </row>
    <row r="33" spans="1:13" ht="15" customHeight="1">
      <c r="A33" s="6"/>
      <c r="B33" s="4"/>
      <c r="C33" s="4"/>
      <c r="D33" s="4"/>
      <c r="E33" s="5"/>
      <c r="F33" s="5"/>
      <c r="G33" s="4"/>
      <c r="H33" s="4"/>
      <c r="I33" s="4"/>
      <c r="J33" s="4"/>
      <c r="K33" s="4"/>
      <c r="L33" s="4"/>
      <c r="M33" s="4"/>
    </row>
    <row r="34" spans="1:13" ht="15" customHeight="1">
      <c r="A34" s="6"/>
      <c r="B34" s="4"/>
      <c r="C34" s="4"/>
      <c r="D34" s="4"/>
      <c r="E34" s="5"/>
      <c r="F34" s="5"/>
      <c r="G34" s="4"/>
      <c r="H34" s="4"/>
      <c r="I34" s="4"/>
      <c r="J34" s="4"/>
      <c r="K34" s="4"/>
      <c r="L34" s="4"/>
      <c r="M34" s="4"/>
    </row>
    <row r="35" spans="1:13" ht="15" customHeight="1">
      <c r="A35" s="6"/>
      <c r="B35" s="4"/>
      <c r="C35" s="4"/>
      <c r="D35" s="4"/>
      <c r="E35" s="5"/>
      <c r="F35" s="5"/>
      <c r="G35" s="4"/>
      <c r="H35" s="4"/>
      <c r="I35" s="4"/>
      <c r="J35" s="4"/>
      <c r="K35" s="4"/>
      <c r="L35" s="4"/>
      <c r="M35" s="4"/>
    </row>
    <row r="36" spans="1:13" ht="15" customHeight="1">
      <c r="A36" s="6"/>
      <c r="B36" s="4"/>
      <c r="C36" s="4"/>
      <c r="D36" s="4"/>
      <c r="E36" s="5"/>
      <c r="F36" s="5"/>
      <c r="G36" s="4"/>
      <c r="H36" s="4"/>
      <c r="I36" s="4"/>
      <c r="J36" s="4"/>
      <c r="K36" s="4"/>
      <c r="L36" s="4"/>
      <c r="M36" s="4"/>
    </row>
    <row r="37" spans="1:13" ht="15" customHeight="1">
      <c r="A37" s="6"/>
      <c r="B37" s="4"/>
      <c r="C37" s="4"/>
      <c r="D37" s="4"/>
      <c r="E37" s="5"/>
      <c r="F37" s="5"/>
      <c r="G37" s="4"/>
      <c r="H37" s="4"/>
      <c r="I37" s="4"/>
      <c r="J37" s="4"/>
      <c r="K37" s="4"/>
      <c r="L37" s="4"/>
      <c r="M37" s="4"/>
    </row>
    <row r="38" spans="1:13" ht="15" customHeight="1">
      <c r="A38" s="6"/>
      <c r="B38" s="4"/>
      <c r="C38" s="4"/>
      <c r="D38" s="4"/>
      <c r="E38" s="5"/>
      <c r="F38" s="5"/>
      <c r="G38" s="4"/>
      <c r="H38" s="4"/>
      <c r="I38" s="4"/>
      <c r="J38" s="4"/>
      <c r="K38" s="4"/>
      <c r="L38" s="4"/>
      <c r="M38" s="4"/>
    </row>
    <row r="39" spans="1:13" ht="15" customHeight="1">
      <c r="A39" s="6"/>
      <c r="B39" s="4"/>
      <c r="C39" s="4"/>
      <c r="D39" s="4"/>
      <c r="E39" s="5"/>
      <c r="F39" s="5"/>
      <c r="G39" s="4"/>
      <c r="H39" s="4"/>
      <c r="I39" s="4"/>
      <c r="J39" s="4"/>
      <c r="K39" s="4"/>
      <c r="L39" s="4"/>
      <c r="M39" s="4"/>
    </row>
    <row r="40" spans="1:13" ht="15" customHeight="1">
      <c r="A40" s="6"/>
      <c r="B40" s="4"/>
      <c r="C40" s="4"/>
      <c r="D40" s="4"/>
      <c r="E40" s="5"/>
      <c r="F40" s="5"/>
      <c r="G40" s="4"/>
      <c r="H40" s="4"/>
      <c r="I40" s="4"/>
      <c r="J40" s="4"/>
      <c r="K40" s="4"/>
      <c r="L40" s="4"/>
      <c r="M40" s="4"/>
    </row>
    <row r="41" spans="1:13">
      <c r="A41" s="1"/>
      <c r="E41" s="2"/>
      <c r="F41" s="2"/>
    </row>
    <row r="42" spans="1:13">
      <c r="A42" s="1"/>
      <c r="E42" s="2"/>
      <c r="F42" s="2"/>
    </row>
    <row r="43" spans="1:13">
      <c r="A43" s="1"/>
      <c r="E43" s="2"/>
      <c r="F43" s="2"/>
    </row>
    <row r="44" spans="1:13">
      <c r="A44" s="1"/>
      <c r="E44" s="2"/>
      <c r="F44" s="2"/>
    </row>
    <row r="45" spans="1:13">
      <c r="A45" s="1"/>
      <c r="E45" s="2"/>
      <c r="F45" s="2"/>
    </row>
    <row r="46" spans="1:13">
      <c r="A46" s="1"/>
      <c r="E46" s="2"/>
      <c r="F46" s="2"/>
    </row>
    <row r="47" spans="1:13">
      <c r="A47" s="1"/>
      <c r="E47" s="2"/>
      <c r="F47" s="2"/>
    </row>
    <row r="48" spans="1:13">
      <c r="A48" s="1"/>
      <c r="E48" s="2"/>
      <c r="F48" s="2"/>
    </row>
    <row r="49" spans="1:6">
      <c r="A49" s="1"/>
      <c r="E49" s="2"/>
      <c r="F49" s="2"/>
    </row>
    <row r="50" spans="1:6">
      <c r="A50" s="1"/>
      <c r="E50" s="2"/>
      <c r="F50" s="2"/>
    </row>
    <row r="51" spans="1:6">
      <c r="A51" s="1"/>
      <c r="E51" s="2"/>
      <c r="F51" s="2"/>
    </row>
    <row r="52" spans="1:6">
      <c r="A52" s="1"/>
      <c r="E52" s="2"/>
      <c r="F52" s="2"/>
    </row>
    <row r="53" spans="1:6">
      <c r="A53" s="1"/>
      <c r="E53" s="2"/>
      <c r="F53" s="2"/>
    </row>
    <row r="54" spans="1:6">
      <c r="A54" s="1"/>
      <c r="E54" s="2"/>
      <c r="F54" s="2"/>
    </row>
    <row r="55" spans="1:6">
      <c r="A55" s="1"/>
      <c r="E55" s="2"/>
      <c r="F55" s="2"/>
    </row>
    <row r="56" spans="1:6">
      <c r="A56" s="1"/>
      <c r="E56" s="2"/>
      <c r="F56" s="2"/>
    </row>
    <row r="57" spans="1:6">
      <c r="A57" s="1"/>
      <c r="E57" s="2"/>
      <c r="F57" s="2"/>
    </row>
    <row r="58" spans="1:6">
      <c r="A58" s="1"/>
      <c r="E58" s="2"/>
      <c r="F58" s="2"/>
    </row>
    <row r="59" spans="1:6">
      <c r="A59" s="1"/>
      <c r="E59" s="2"/>
      <c r="F59" s="2"/>
    </row>
    <row r="60" spans="1:6">
      <c r="A60" s="1"/>
      <c r="E60" s="2"/>
      <c r="F60" s="2"/>
    </row>
    <row r="61" spans="1:6">
      <c r="A61" s="1"/>
      <c r="E61" s="2"/>
      <c r="F61" s="2"/>
    </row>
    <row r="62" spans="1:6">
      <c r="A62" s="1"/>
      <c r="E62" s="2"/>
      <c r="F62" s="2"/>
    </row>
    <row r="63" spans="1:6">
      <c r="A63" s="1"/>
      <c r="E63" s="2"/>
      <c r="F63" s="2"/>
    </row>
    <row r="64" spans="1:6">
      <c r="A64" s="1"/>
      <c r="E64" s="2"/>
      <c r="F64" s="2"/>
    </row>
    <row r="65" spans="1:6">
      <c r="A65" s="1"/>
      <c r="E65" s="2"/>
      <c r="F65" s="2"/>
    </row>
    <row r="66" spans="1:6">
      <c r="A66" s="1"/>
      <c r="E66" s="2"/>
      <c r="F66" s="2"/>
    </row>
    <row r="67" spans="1:6">
      <c r="A67" s="1"/>
      <c r="E67" s="2"/>
      <c r="F67" s="2"/>
    </row>
    <row r="68" spans="1:6">
      <c r="A68" s="1"/>
      <c r="E68" s="2"/>
      <c r="F68" s="2"/>
    </row>
    <row r="69" spans="1:6">
      <c r="A69" s="1"/>
      <c r="E69" s="2"/>
      <c r="F69" s="2"/>
    </row>
    <row r="70" spans="1:6">
      <c r="A70" s="1"/>
      <c r="E70" s="2"/>
      <c r="F70" s="2"/>
    </row>
    <row r="71" spans="1:6">
      <c r="A71" s="1"/>
      <c r="E71" s="2"/>
      <c r="F71" s="2"/>
    </row>
    <row r="72" spans="1:6">
      <c r="A72" s="1"/>
      <c r="E72" s="2"/>
      <c r="F72" s="2"/>
    </row>
    <row r="73" spans="1:6">
      <c r="A73" s="1"/>
      <c r="E73" s="2"/>
      <c r="F73" s="2"/>
    </row>
    <row r="74" spans="1:6">
      <c r="A74" s="1"/>
      <c r="E74" s="2"/>
      <c r="F74" s="2"/>
    </row>
    <row r="75" spans="1:6">
      <c r="A75" s="1"/>
      <c r="E75" s="2"/>
      <c r="F75" s="2"/>
    </row>
    <row r="76" spans="1:6">
      <c r="A76" s="1"/>
      <c r="E76" s="2"/>
      <c r="F76" s="2"/>
    </row>
    <row r="77" spans="1:6">
      <c r="A77" s="1"/>
      <c r="E77" s="2"/>
      <c r="F77" s="2"/>
    </row>
    <row r="78" spans="1:6">
      <c r="A78" s="1"/>
      <c r="E78" s="2"/>
      <c r="F78" s="2"/>
    </row>
    <row r="79" spans="1:6">
      <c r="A79" s="1"/>
      <c r="E79" s="2"/>
      <c r="F79" s="2"/>
    </row>
    <row r="80" spans="1:6">
      <c r="A80" s="1"/>
      <c r="E80" s="2"/>
      <c r="F80" s="2"/>
    </row>
    <row r="81" spans="1:6">
      <c r="A81" s="1"/>
      <c r="E81" s="2"/>
      <c r="F81" s="2"/>
    </row>
    <row r="82" spans="1:6">
      <c r="A82" s="1"/>
      <c r="E82" s="2"/>
      <c r="F82" s="2"/>
    </row>
    <row r="83" spans="1:6">
      <c r="A83" s="1"/>
      <c r="E83" s="2"/>
      <c r="F83" s="2"/>
    </row>
    <row r="84" spans="1:6">
      <c r="A84" s="1"/>
      <c r="E84" s="2"/>
      <c r="F84" s="2"/>
    </row>
    <row r="85" spans="1:6">
      <c r="A85" s="1"/>
      <c r="E85" s="2"/>
      <c r="F85" s="2"/>
    </row>
    <row r="86" spans="1:6">
      <c r="A86" s="1"/>
      <c r="E86" s="2"/>
      <c r="F86" s="2"/>
    </row>
    <row r="87" spans="1:6">
      <c r="A87" s="1"/>
      <c r="E87" s="2"/>
      <c r="F87" s="2"/>
    </row>
    <row r="88" spans="1:6">
      <c r="A88" s="1"/>
      <c r="E88" s="2"/>
      <c r="F88" s="2"/>
    </row>
    <row r="89" spans="1:6">
      <c r="A89" s="1"/>
      <c r="E89" s="2"/>
      <c r="F89" s="2"/>
    </row>
    <row r="90" spans="1:6">
      <c r="A90" s="1"/>
      <c r="E90" s="2"/>
      <c r="F90" s="2"/>
    </row>
    <row r="91" spans="1:6">
      <c r="A91" s="1"/>
      <c r="E91" s="2"/>
      <c r="F91" s="2"/>
    </row>
    <row r="92" spans="1:6">
      <c r="A92" s="1"/>
      <c r="E92" s="2"/>
      <c r="F92" s="2"/>
    </row>
    <row r="93" spans="1:6">
      <c r="A93" s="1"/>
      <c r="E93" s="2"/>
      <c r="F93" s="2"/>
    </row>
    <row r="94" spans="1:6">
      <c r="A94" s="1"/>
      <c r="E94" s="2"/>
      <c r="F94" s="2"/>
    </row>
    <row r="95" spans="1:6">
      <c r="A95" s="1"/>
      <c r="E95" s="2"/>
      <c r="F95" s="2"/>
    </row>
    <row r="96" spans="1:6">
      <c r="A96" s="1"/>
      <c r="E96" s="2"/>
      <c r="F96" s="2"/>
    </row>
    <row r="97" spans="1:6">
      <c r="A97" s="1"/>
      <c r="E97" s="2"/>
      <c r="F97" s="2"/>
    </row>
    <row r="98" spans="1:6">
      <c r="A98" s="1"/>
      <c r="E98" s="2"/>
      <c r="F98" s="2"/>
    </row>
    <row r="99" spans="1:6">
      <c r="A99" s="1"/>
      <c r="E99" s="2"/>
      <c r="F99" s="2"/>
    </row>
    <row r="100" spans="1:6">
      <c r="A100" s="1"/>
      <c r="E100" s="2"/>
      <c r="F100" s="2"/>
    </row>
    <row r="101" spans="1:6">
      <c r="A101" s="1"/>
      <c r="E101" s="2"/>
      <c r="F101" s="2"/>
    </row>
    <row r="102" spans="1:6">
      <c r="A102" s="1"/>
      <c r="E102" s="2"/>
      <c r="F102" s="2"/>
    </row>
    <row r="103" spans="1:6">
      <c r="A103" s="1"/>
      <c r="E103" s="2"/>
      <c r="F103" s="2"/>
    </row>
    <row r="104" spans="1:6">
      <c r="A104" s="1"/>
      <c r="E104" s="2"/>
      <c r="F104" s="2"/>
    </row>
    <row r="105" spans="1:6">
      <c r="A105" s="1"/>
      <c r="E105" s="2"/>
      <c r="F105" s="2"/>
    </row>
    <row r="106" spans="1:6">
      <c r="A106" s="1"/>
      <c r="E106" s="2"/>
      <c r="F106" s="2"/>
    </row>
    <row r="107" spans="1:6">
      <c r="A107" s="1"/>
      <c r="E107" s="2"/>
      <c r="F107" s="2"/>
    </row>
    <row r="108" spans="1:6">
      <c r="A108" s="1"/>
      <c r="E108" s="2"/>
      <c r="F108" s="2"/>
    </row>
    <row r="109" spans="1:6">
      <c r="A109" s="1"/>
      <c r="E109" s="2"/>
      <c r="F109" s="2"/>
    </row>
    <row r="110" spans="1:6">
      <c r="A110" s="1"/>
      <c r="E110" s="2"/>
      <c r="F110" s="2"/>
    </row>
    <row r="111" spans="1:6">
      <c r="A111" s="1"/>
      <c r="E111" s="2"/>
      <c r="F111" s="2"/>
    </row>
    <row r="112" spans="1:6">
      <c r="A112" s="1"/>
      <c r="E112" s="2"/>
      <c r="F112" s="2"/>
    </row>
    <row r="113" spans="1:6">
      <c r="A113" s="1"/>
      <c r="E113" s="2"/>
      <c r="F113" s="2"/>
    </row>
    <row r="114" spans="1:6">
      <c r="A114" s="1"/>
      <c r="E114" s="2"/>
      <c r="F114" s="2"/>
    </row>
    <row r="115" spans="1:6">
      <c r="A115" s="1"/>
      <c r="E115" s="2"/>
      <c r="F115" s="2"/>
    </row>
    <row r="116" spans="1:6">
      <c r="A116" s="1"/>
      <c r="E116" s="2"/>
      <c r="F116" s="2"/>
    </row>
    <row r="117" spans="1:6">
      <c r="A117" s="1"/>
      <c r="E117" s="2"/>
      <c r="F117" s="2"/>
    </row>
    <row r="118" spans="1:6">
      <c r="A118" s="1"/>
      <c r="E118" s="2"/>
      <c r="F118" s="2"/>
    </row>
    <row r="119" spans="1:6">
      <c r="A119" s="1"/>
      <c r="E119" s="2"/>
      <c r="F119" s="2"/>
    </row>
    <row r="120" spans="1:6">
      <c r="A120" s="1"/>
      <c r="E120" s="2"/>
      <c r="F120" s="2"/>
    </row>
    <row r="121" spans="1:6">
      <c r="A121" s="1"/>
      <c r="E121" s="2"/>
      <c r="F121" s="2"/>
    </row>
    <row r="122" spans="1:6">
      <c r="A122" s="1"/>
      <c r="E122" s="2"/>
      <c r="F122" s="2"/>
    </row>
    <row r="123" spans="1:6">
      <c r="A123" s="1"/>
      <c r="E123" s="2"/>
      <c r="F123" s="2"/>
    </row>
    <row r="124" spans="1:6">
      <c r="A124" s="1"/>
      <c r="E124" s="2"/>
      <c r="F124" s="2"/>
    </row>
    <row r="125" spans="1:6">
      <c r="A125" s="1"/>
      <c r="E125" s="2"/>
      <c r="F125" s="2"/>
    </row>
    <row r="126" spans="1:6">
      <c r="A126" s="1"/>
      <c r="E126" s="2"/>
      <c r="F126" s="2"/>
    </row>
    <row r="127" spans="1:6">
      <c r="A127" s="1"/>
      <c r="E127" s="2"/>
      <c r="F127" s="2"/>
    </row>
    <row r="128" spans="1:6">
      <c r="A128" s="1"/>
      <c r="E128" s="2"/>
      <c r="F128" s="2"/>
    </row>
    <row r="129" spans="1:6">
      <c r="A129" s="1"/>
      <c r="E129" s="2"/>
      <c r="F129" s="2"/>
    </row>
    <row r="130" spans="1:6">
      <c r="A130" s="1"/>
      <c r="E130" s="2"/>
      <c r="F130" s="2"/>
    </row>
    <row r="131" spans="1:6">
      <c r="A131" s="1"/>
      <c r="E131" s="2"/>
      <c r="F131" s="2"/>
    </row>
    <row r="132" spans="1:6">
      <c r="A132" s="1"/>
      <c r="E132" s="2"/>
      <c r="F132" s="2"/>
    </row>
    <row r="133" spans="1:6">
      <c r="A133" s="1"/>
      <c r="E133" s="2"/>
      <c r="F133" s="2"/>
    </row>
    <row r="134" spans="1:6">
      <c r="A134" s="1"/>
      <c r="E134" s="2"/>
      <c r="F134" s="2"/>
    </row>
    <row r="135" spans="1:6">
      <c r="A135" s="1"/>
      <c r="E135" s="2"/>
      <c r="F135" s="2"/>
    </row>
    <row r="136" spans="1:6">
      <c r="A136" s="1"/>
      <c r="E136" s="2"/>
      <c r="F136" s="2"/>
    </row>
    <row r="137" spans="1:6">
      <c r="A137" s="1"/>
      <c r="E137" s="2"/>
      <c r="F137" s="2"/>
    </row>
    <row r="138" spans="1:6">
      <c r="A138" s="1"/>
      <c r="E138" s="2"/>
      <c r="F138" s="2"/>
    </row>
    <row r="139" spans="1:6">
      <c r="A139" s="1"/>
      <c r="E139" s="2"/>
      <c r="F139" s="2"/>
    </row>
    <row r="140" spans="1:6">
      <c r="A140" s="1"/>
      <c r="E140" s="2"/>
      <c r="F140" s="2"/>
    </row>
    <row r="141" spans="1:6">
      <c r="A141" s="1"/>
      <c r="E141" s="2"/>
      <c r="F141" s="2"/>
    </row>
    <row r="142" spans="1:6">
      <c r="A142" s="1"/>
      <c r="E142" s="2"/>
      <c r="F142" s="2"/>
    </row>
    <row r="143" spans="1:6">
      <c r="A143" s="1"/>
      <c r="E143" s="2"/>
      <c r="F143" s="2"/>
    </row>
    <row r="144" spans="1:6">
      <c r="A144" s="1"/>
      <c r="E144" s="2"/>
      <c r="F144" s="2"/>
    </row>
    <row r="145" spans="1:6">
      <c r="A145" s="1"/>
      <c r="E145" s="2"/>
      <c r="F145" s="2"/>
    </row>
    <row r="146" spans="1:6">
      <c r="A146" s="1"/>
      <c r="E146" s="2"/>
      <c r="F146" s="2"/>
    </row>
    <row r="147" spans="1:6">
      <c r="A147" s="1"/>
      <c r="E147" s="2"/>
      <c r="F147" s="2"/>
    </row>
    <row r="148" spans="1:6">
      <c r="A148" s="1"/>
      <c r="E148" s="2"/>
      <c r="F148" s="2"/>
    </row>
    <row r="149" spans="1:6">
      <c r="A149" s="1"/>
      <c r="E149" s="2"/>
      <c r="F149" s="2"/>
    </row>
    <row r="150" spans="1:6">
      <c r="A150" s="1"/>
      <c r="E150" s="2"/>
      <c r="F150" s="2"/>
    </row>
    <row r="151" spans="1:6">
      <c r="A151" s="1"/>
      <c r="E151" s="2"/>
      <c r="F151" s="2"/>
    </row>
    <row r="152" spans="1:6">
      <c r="A152" s="1"/>
      <c r="E152" s="2"/>
      <c r="F152" s="2"/>
    </row>
    <row r="153" spans="1:6">
      <c r="A153" s="1"/>
      <c r="E153" s="2"/>
      <c r="F153" s="2"/>
    </row>
    <row r="154" spans="1:6">
      <c r="A154" s="1"/>
      <c r="E154" s="2"/>
      <c r="F154" s="2"/>
    </row>
    <row r="155" spans="1:6">
      <c r="A155" s="1"/>
      <c r="E155" s="2"/>
      <c r="F155" s="2"/>
    </row>
    <row r="156" spans="1:6">
      <c r="A156" s="1"/>
      <c r="E156" s="2"/>
      <c r="F156" s="2"/>
    </row>
    <row r="157" spans="1:6">
      <c r="A157" s="1"/>
      <c r="E157" s="2"/>
      <c r="F157" s="2"/>
    </row>
    <row r="158" spans="1:6">
      <c r="A158" s="1"/>
      <c r="E158" s="2"/>
      <c r="F158" s="2"/>
    </row>
    <row r="159" spans="1:6">
      <c r="A159" s="1"/>
      <c r="E159" s="2"/>
      <c r="F159" s="2"/>
    </row>
    <row r="160" spans="1:6">
      <c r="A160" s="1"/>
      <c r="E160" s="2"/>
      <c r="F160" s="2"/>
    </row>
    <row r="161" spans="1:6">
      <c r="A161" s="1"/>
      <c r="E161" s="2"/>
      <c r="F161" s="2"/>
    </row>
    <row r="162" spans="1:6">
      <c r="A162" s="1"/>
      <c r="E162" s="2"/>
      <c r="F162" s="2"/>
    </row>
    <row r="163" spans="1:6">
      <c r="A163" s="1"/>
      <c r="E163" s="2"/>
      <c r="F163" s="2"/>
    </row>
    <row r="164" spans="1:6">
      <c r="A164" s="1"/>
      <c r="E164" s="2"/>
      <c r="F164" s="2"/>
    </row>
    <row r="165" spans="1:6">
      <c r="A165" s="1"/>
      <c r="E165" s="2"/>
      <c r="F165" s="2"/>
    </row>
    <row r="166" spans="1:6">
      <c r="A166" s="1"/>
      <c r="E166" s="2"/>
      <c r="F166" s="2"/>
    </row>
    <row r="167" spans="1:6">
      <c r="A167" s="1"/>
      <c r="E167" s="2"/>
      <c r="F167" s="2"/>
    </row>
    <row r="168" spans="1:6">
      <c r="A168" s="1"/>
      <c r="E168" s="2"/>
      <c r="F168" s="2"/>
    </row>
    <row r="169" spans="1:6">
      <c r="A169" s="1"/>
      <c r="E169" s="2"/>
      <c r="F169" s="2"/>
    </row>
    <row r="170" spans="1:6">
      <c r="A170" s="1"/>
      <c r="E170" s="2"/>
      <c r="F170" s="2"/>
    </row>
    <row r="171" spans="1:6">
      <c r="A171" s="1"/>
      <c r="E171" s="2"/>
      <c r="F171" s="2"/>
    </row>
    <row r="172" spans="1:6">
      <c r="A172" s="1"/>
      <c r="E172" s="2"/>
      <c r="F172" s="2"/>
    </row>
    <row r="173" spans="1:6">
      <c r="A173" s="1"/>
      <c r="E173" s="2"/>
      <c r="F173" s="2"/>
    </row>
    <row r="174" spans="1:6">
      <c r="A174" s="1"/>
      <c r="E174" s="2"/>
      <c r="F174" s="2"/>
    </row>
    <row r="175" spans="1:6">
      <c r="A175" s="1"/>
      <c r="E175" s="2"/>
      <c r="F175" s="2"/>
    </row>
    <row r="176" spans="1:6">
      <c r="A176" s="1"/>
      <c r="E176" s="2"/>
      <c r="F176" s="2"/>
    </row>
    <row r="177" spans="1:6">
      <c r="A177" s="1"/>
      <c r="E177" s="2"/>
      <c r="F177" s="2"/>
    </row>
    <row r="178" spans="1:6">
      <c r="A178" s="1"/>
      <c r="E178" s="2"/>
      <c r="F178" s="2"/>
    </row>
    <row r="179" spans="1:6">
      <c r="A179" s="1"/>
      <c r="E179" s="2"/>
      <c r="F179" s="2"/>
    </row>
    <row r="180" spans="1:6">
      <c r="A180" s="1"/>
      <c r="E180" s="2"/>
      <c r="F180" s="2"/>
    </row>
    <row r="181" spans="1:6">
      <c r="A181" s="1"/>
      <c r="E181" s="2"/>
      <c r="F181" s="2"/>
    </row>
    <row r="182" spans="1:6">
      <c r="A182" s="1"/>
      <c r="E182" s="2"/>
      <c r="F182" s="2"/>
    </row>
    <row r="183" spans="1:6">
      <c r="A183" s="1"/>
      <c r="E183" s="2"/>
      <c r="F183" s="2"/>
    </row>
    <row r="184" spans="1:6">
      <c r="A184" s="1"/>
      <c r="E184" s="2"/>
      <c r="F184" s="2"/>
    </row>
    <row r="185" spans="1:6">
      <c r="A185" s="1"/>
      <c r="E185" s="2"/>
      <c r="F185" s="2"/>
    </row>
    <row r="186" spans="1:6">
      <c r="A186" s="1"/>
      <c r="E186" s="2"/>
      <c r="F186" s="2"/>
    </row>
    <row r="187" spans="1:6">
      <c r="A187" s="1"/>
      <c r="E187" s="2"/>
      <c r="F187" s="2"/>
    </row>
    <row r="188" spans="1:6">
      <c r="A188" s="1"/>
      <c r="E188" s="2"/>
      <c r="F188" s="2"/>
    </row>
    <row r="189" spans="1:6">
      <c r="A189" s="1"/>
      <c r="E189" s="2"/>
      <c r="F189" s="2"/>
    </row>
    <row r="190" spans="1:6">
      <c r="A190" s="1"/>
      <c r="E190" s="2"/>
      <c r="F190" s="2"/>
    </row>
    <row r="191" spans="1:6">
      <c r="A191" s="1"/>
      <c r="E191" s="2"/>
      <c r="F191" s="2"/>
    </row>
    <row r="192" spans="1:6">
      <c r="A192" s="1"/>
      <c r="E192" s="2"/>
      <c r="F192" s="2"/>
    </row>
    <row r="193" spans="1:6">
      <c r="A193" s="1"/>
      <c r="E193" s="2"/>
      <c r="F193" s="2"/>
    </row>
    <row r="194" spans="1:6">
      <c r="A194" s="1"/>
      <c r="E194" s="2"/>
      <c r="F194" s="2"/>
    </row>
    <row r="195" spans="1:6">
      <c r="A195" s="1"/>
      <c r="E195" s="2"/>
      <c r="F195" s="2"/>
    </row>
    <row r="196" spans="1:6">
      <c r="A196" s="1"/>
      <c r="E196" s="2"/>
      <c r="F196" s="2"/>
    </row>
    <row r="197" spans="1:6">
      <c r="A197" s="1"/>
      <c r="E197" s="2"/>
      <c r="F197" s="2"/>
    </row>
    <row r="198" spans="1:6">
      <c r="A198" s="1"/>
      <c r="E198" s="2"/>
      <c r="F198" s="2"/>
    </row>
    <row r="199" spans="1:6">
      <c r="A199" s="1"/>
      <c r="E199" s="2"/>
      <c r="F199" s="2"/>
    </row>
    <row r="200" spans="1:6">
      <c r="A200" s="1"/>
      <c r="E200" s="2"/>
      <c r="F200" s="2"/>
    </row>
    <row r="201" spans="1:6">
      <c r="A201" s="1"/>
      <c r="E201" s="2"/>
      <c r="F201" s="2"/>
    </row>
    <row r="202" spans="1:6">
      <c r="A202" s="1"/>
      <c r="E202" s="2"/>
      <c r="F202" s="2"/>
    </row>
    <row r="203" spans="1:6">
      <c r="A203" s="1"/>
      <c r="E203" s="2"/>
      <c r="F203" s="2"/>
    </row>
    <row r="204" spans="1:6">
      <c r="A204" s="1"/>
      <c r="E204" s="2"/>
      <c r="F204" s="2"/>
    </row>
    <row r="205" spans="1:6">
      <c r="A205" s="1"/>
      <c r="E205" s="2"/>
      <c r="F205" s="2"/>
    </row>
    <row r="206" spans="1:6">
      <c r="A206" s="1"/>
      <c r="E206" s="2"/>
      <c r="F206" s="2"/>
    </row>
    <row r="207" spans="1:6">
      <c r="A207" s="1"/>
      <c r="E207" s="2"/>
      <c r="F207" s="2"/>
    </row>
    <row r="208" spans="1:6">
      <c r="A208" s="1"/>
      <c r="E208" s="2"/>
      <c r="F208" s="2"/>
    </row>
    <row r="209" spans="1:6">
      <c r="A209" s="1"/>
      <c r="E209" s="2"/>
      <c r="F209" s="2"/>
    </row>
    <row r="210" spans="1:6">
      <c r="A210" s="1"/>
      <c r="E210" s="2"/>
      <c r="F210" s="2"/>
    </row>
    <row r="211" spans="1:6">
      <c r="A211" s="1"/>
      <c r="E211" s="2"/>
      <c r="F211" s="2"/>
    </row>
    <row r="212" spans="1:6">
      <c r="A212" s="1"/>
      <c r="E212" s="2"/>
      <c r="F212" s="2"/>
    </row>
    <row r="213" spans="1:6">
      <c r="A213" s="1"/>
      <c r="E213" s="2"/>
      <c r="F213" s="2"/>
    </row>
    <row r="214" spans="1:6">
      <c r="A214" s="1"/>
      <c r="E214" s="2"/>
      <c r="F214" s="2"/>
    </row>
    <row r="215" spans="1:6">
      <c r="A215" s="1"/>
      <c r="E215" s="2"/>
      <c r="F215" s="2"/>
    </row>
    <row r="216" spans="1:6">
      <c r="A216" s="1"/>
      <c r="E216" s="2"/>
      <c r="F216" s="2"/>
    </row>
    <row r="217" spans="1:6">
      <c r="A217" s="1"/>
      <c r="E217" s="2"/>
      <c r="F217" s="2"/>
    </row>
    <row r="218" spans="1:6">
      <c r="A218" s="1"/>
      <c r="E218" s="2"/>
      <c r="F218" s="2"/>
    </row>
    <row r="219" spans="1:6">
      <c r="A219" s="1"/>
      <c r="E219" s="2"/>
      <c r="F219" s="2"/>
    </row>
    <row r="220" spans="1:6">
      <c r="A220" s="1"/>
      <c r="E220" s="2"/>
      <c r="F220" s="2"/>
    </row>
    <row r="221" spans="1:6">
      <c r="A221" s="1"/>
      <c r="E221" s="2"/>
      <c r="F221" s="2"/>
    </row>
    <row r="222" spans="1:6">
      <c r="A222" s="1"/>
      <c r="E222" s="2"/>
      <c r="F222" s="2"/>
    </row>
    <row r="223" spans="1:6">
      <c r="A223" s="1"/>
      <c r="E223" s="2"/>
      <c r="F223" s="2"/>
    </row>
    <row r="224" spans="1:6">
      <c r="A224" s="1"/>
      <c r="E224" s="2"/>
      <c r="F224" s="2"/>
    </row>
    <row r="225" spans="1:6">
      <c r="A225" s="1"/>
      <c r="E225" s="2"/>
      <c r="F225" s="2"/>
    </row>
    <row r="226" spans="1:6">
      <c r="A226" s="1"/>
      <c r="E226" s="2"/>
      <c r="F226" s="2"/>
    </row>
    <row r="227" spans="1:6">
      <c r="A227" s="1"/>
      <c r="E227" s="2"/>
      <c r="F227" s="2"/>
    </row>
    <row r="228" spans="1:6">
      <c r="A228" s="1"/>
      <c r="E228" s="2"/>
      <c r="F228" s="2"/>
    </row>
    <row r="229" spans="1:6">
      <c r="A229" s="1"/>
      <c r="E229" s="2"/>
      <c r="F229" s="2"/>
    </row>
    <row r="230" spans="1:6">
      <c r="A230" s="1"/>
      <c r="E230" s="2"/>
      <c r="F230" s="2"/>
    </row>
    <row r="231" spans="1:6">
      <c r="A231" s="1"/>
      <c r="E231" s="2"/>
      <c r="F231" s="2"/>
    </row>
    <row r="232" spans="1:6">
      <c r="A232" s="1"/>
      <c r="E232" s="2"/>
      <c r="F232" s="2"/>
    </row>
    <row r="233" spans="1:6">
      <c r="A233" s="1"/>
      <c r="E233" s="2"/>
      <c r="F233" s="2"/>
    </row>
    <row r="234" spans="1:6">
      <c r="A234" s="1"/>
      <c r="E234" s="2"/>
      <c r="F234" s="2"/>
    </row>
    <row r="235" spans="1:6">
      <c r="A235" s="1"/>
      <c r="E235" s="2"/>
      <c r="F235" s="2"/>
    </row>
    <row r="236" spans="1:6">
      <c r="A236" s="1"/>
      <c r="E236" s="2"/>
      <c r="F236" s="2"/>
    </row>
    <row r="237" spans="1:6">
      <c r="A237" s="1"/>
      <c r="E237" s="2"/>
      <c r="F237" s="2"/>
    </row>
    <row r="238" spans="1:6">
      <c r="A238" s="1"/>
      <c r="E238" s="2"/>
      <c r="F238" s="2"/>
    </row>
    <row r="239" spans="1:6">
      <c r="A239" s="1"/>
      <c r="E239" s="2"/>
      <c r="F239" s="2"/>
    </row>
    <row r="240" spans="1:6">
      <c r="A240" s="1"/>
      <c r="E240" s="2"/>
      <c r="F240" s="2"/>
    </row>
    <row r="241" spans="1:6">
      <c r="A241" s="1"/>
      <c r="E241" s="2"/>
      <c r="F241" s="2"/>
    </row>
    <row r="242" spans="1:6">
      <c r="A242" s="1"/>
      <c r="E242" s="2"/>
      <c r="F242" s="2"/>
    </row>
    <row r="243" spans="1:6">
      <c r="A243" s="1"/>
      <c r="E243" s="2"/>
      <c r="F243" s="2"/>
    </row>
    <row r="244" spans="1:6">
      <c r="A244" s="1"/>
      <c r="E244" s="2"/>
      <c r="F244" s="2"/>
    </row>
    <row r="245" spans="1:6">
      <c r="A245" s="1"/>
      <c r="E245" s="2"/>
      <c r="F245" s="2"/>
    </row>
    <row r="246" spans="1:6">
      <c r="A246" s="1"/>
      <c r="E246" s="2"/>
      <c r="F246" s="2"/>
    </row>
    <row r="247" spans="1:6">
      <c r="A247" s="1"/>
      <c r="E247" s="2"/>
      <c r="F247" s="2"/>
    </row>
    <row r="248" spans="1:6">
      <c r="A248" s="1"/>
      <c r="E248" s="2"/>
      <c r="F248" s="2"/>
    </row>
    <row r="249" spans="1:6">
      <c r="A249" s="1"/>
      <c r="E249" s="2"/>
      <c r="F249" s="2"/>
    </row>
    <row r="250" spans="1:6">
      <c r="A250" s="1"/>
      <c r="E250" s="2"/>
      <c r="F250" s="2"/>
    </row>
    <row r="251" spans="1:6">
      <c r="A251" s="1"/>
      <c r="E251" s="2"/>
      <c r="F251" s="2"/>
    </row>
    <row r="252" spans="1:6">
      <c r="A252" s="1"/>
      <c r="E252" s="2"/>
      <c r="F252" s="2"/>
    </row>
    <row r="253" spans="1:6">
      <c r="A253" s="1"/>
      <c r="E253" s="2"/>
      <c r="F253" s="2"/>
    </row>
    <row r="254" spans="1:6">
      <c r="A254" s="1"/>
      <c r="E254" s="2"/>
      <c r="F254" s="2"/>
    </row>
    <row r="255" spans="1:6">
      <c r="A255" s="1"/>
      <c r="E255" s="2"/>
      <c r="F255" s="2"/>
    </row>
    <row r="256" spans="1:6">
      <c r="A256" s="1"/>
      <c r="E256" s="2"/>
      <c r="F256" s="2"/>
    </row>
    <row r="257" spans="1:6">
      <c r="A257" s="1"/>
      <c r="E257" s="2"/>
      <c r="F257" s="2"/>
    </row>
    <row r="258" spans="1:6">
      <c r="A258" s="1"/>
      <c r="E258" s="2"/>
      <c r="F258" s="2"/>
    </row>
    <row r="259" spans="1:6">
      <c r="A259" s="1"/>
      <c r="E259" s="2"/>
      <c r="F259" s="2"/>
    </row>
    <row r="260" spans="1:6">
      <c r="A260" s="1"/>
      <c r="E260" s="2"/>
      <c r="F260" s="2"/>
    </row>
    <row r="261" spans="1:6">
      <c r="A261" s="1"/>
      <c r="E261" s="2"/>
      <c r="F261" s="2"/>
    </row>
    <row r="262" spans="1:6">
      <c r="A262" s="1"/>
      <c r="E262" s="2"/>
      <c r="F262" s="2"/>
    </row>
    <row r="263" spans="1:6">
      <c r="A263" s="1"/>
      <c r="E263" s="2"/>
      <c r="F263" s="2"/>
    </row>
    <row r="264" spans="1:6">
      <c r="A264" s="1"/>
      <c r="E264" s="2"/>
      <c r="F264" s="2"/>
    </row>
    <row r="265" spans="1:6">
      <c r="A265" s="1"/>
      <c r="E265" s="2"/>
      <c r="F265" s="2"/>
    </row>
    <row r="266" spans="1:6">
      <c r="A266" s="1"/>
      <c r="E266" s="2"/>
      <c r="F266" s="2"/>
    </row>
    <row r="267" spans="1:6">
      <c r="A267" s="1"/>
      <c r="E267" s="2"/>
      <c r="F267" s="2"/>
    </row>
    <row r="268" spans="1:6">
      <c r="A268" s="1"/>
      <c r="E268" s="2"/>
      <c r="F268" s="2"/>
    </row>
    <row r="269" spans="1:6">
      <c r="A269" s="1"/>
      <c r="E269" s="2"/>
      <c r="F269" s="2"/>
    </row>
    <row r="270" spans="1:6">
      <c r="A270" s="1"/>
      <c r="E270" s="2"/>
      <c r="F270" s="2"/>
    </row>
    <row r="271" spans="1:6">
      <c r="A271" s="1"/>
      <c r="E271" s="2"/>
      <c r="F271" s="2"/>
    </row>
    <row r="272" spans="1:6">
      <c r="A272" s="1"/>
      <c r="E272" s="2"/>
      <c r="F272" s="2"/>
    </row>
    <row r="273" spans="1:6">
      <c r="A273" s="1"/>
      <c r="E273" s="2"/>
      <c r="F273" s="2"/>
    </row>
    <row r="274" spans="1:6">
      <c r="A274" s="1"/>
      <c r="E274" s="2"/>
      <c r="F274" s="2"/>
    </row>
    <row r="275" spans="1:6">
      <c r="A275" s="1"/>
      <c r="E275" s="2"/>
      <c r="F275" s="2"/>
    </row>
    <row r="276" spans="1:6">
      <c r="A276" s="1"/>
      <c r="E276" s="2"/>
      <c r="F276" s="2"/>
    </row>
    <row r="277" spans="1:6">
      <c r="A277" s="1"/>
      <c r="E277" s="2"/>
      <c r="F277" s="2"/>
    </row>
    <row r="278" spans="1:6">
      <c r="A278" s="1"/>
      <c r="E278" s="2"/>
      <c r="F278" s="2"/>
    </row>
    <row r="279" spans="1:6">
      <c r="A279" s="1"/>
      <c r="E279" s="2"/>
      <c r="F279" s="2"/>
    </row>
    <row r="280" spans="1:6">
      <c r="A280" s="1"/>
      <c r="E280" s="2"/>
      <c r="F280" s="2"/>
    </row>
    <row r="281" spans="1:6">
      <c r="A281" s="1"/>
      <c r="E281" s="2"/>
      <c r="F281" s="2"/>
    </row>
    <row r="282" spans="1:6">
      <c r="A282" s="1"/>
      <c r="E282" s="2"/>
      <c r="F282" s="2"/>
    </row>
    <row r="283" spans="1:6">
      <c r="A283" s="1"/>
      <c r="E283" s="2"/>
      <c r="F283" s="2"/>
    </row>
    <row r="284" spans="1:6">
      <c r="A284" s="1"/>
      <c r="E284" s="2"/>
      <c r="F284" s="2"/>
    </row>
    <row r="285" spans="1:6">
      <c r="A285" s="1"/>
      <c r="E285" s="2"/>
      <c r="F285" s="2"/>
    </row>
    <row r="286" spans="1:6">
      <c r="A286" s="1"/>
      <c r="E286" s="2"/>
      <c r="F286" s="2"/>
    </row>
    <row r="287" spans="1:6">
      <c r="A287" s="1"/>
      <c r="E287" s="2"/>
      <c r="F287" s="2"/>
    </row>
    <row r="288" spans="1:6">
      <c r="A288" s="1"/>
      <c r="E288" s="2"/>
      <c r="F288" s="2"/>
    </row>
    <row r="289" spans="1:6">
      <c r="A289" s="1"/>
      <c r="E289" s="2"/>
      <c r="F289" s="2"/>
    </row>
    <row r="290" spans="1:6">
      <c r="A290" s="1"/>
      <c r="E290" s="2"/>
      <c r="F290" s="2"/>
    </row>
    <row r="291" spans="1:6">
      <c r="A291" s="1"/>
      <c r="E291" s="2"/>
      <c r="F291" s="2"/>
    </row>
    <row r="292" spans="1:6">
      <c r="A292" s="1"/>
      <c r="E292" s="2"/>
      <c r="F292" s="2"/>
    </row>
    <row r="293" spans="1:6">
      <c r="A293" s="1"/>
      <c r="E293" s="2"/>
      <c r="F293" s="2"/>
    </row>
    <row r="294" spans="1:6">
      <c r="A294" s="1"/>
      <c r="E294" s="2"/>
      <c r="F294" s="2"/>
    </row>
    <row r="295" spans="1:6">
      <c r="A295" s="1"/>
      <c r="E295" s="2"/>
      <c r="F295" s="2"/>
    </row>
    <row r="296" spans="1:6">
      <c r="A296" s="1"/>
      <c r="E296" s="2"/>
      <c r="F296" s="2"/>
    </row>
    <row r="297" spans="1:6">
      <c r="A297" s="1"/>
      <c r="E297" s="2"/>
      <c r="F297" s="2"/>
    </row>
    <row r="298" spans="1:6">
      <c r="A298" s="1"/>
      <c r="E298" s="2"/>
      <c r="F298" s="2"/>
    </row>
    <row r="299" spans="1:6">
      <c r="A299" s="1"/>
      <c r="E299" s="2"/>
      <c r="F299" s="2"/>
    </row>
    <row r="300" spans="1:6">
      <c r="A300" s="1"/>
      <c r="E300" s="2"/>
      <c r="F300" s="2"/>
    </row>
    <row r="301" spans="1:6">
      <c r="A301" s="1"/>
      <c r="E301" s="2"/>
      <c r="F301" s="2"/>
    </row>
    <row r="302" spans="1:6">
      <c r="A302" s="1"/>
      <c r="E302" s="2"/>
      <c r="F302" s="2"/>
    </row>
    <row r="303" spans="1:6">
      <c r="A303" s="1"/>
      <c r="E303" s="2"/>
      <c r="F303" s="2"/>
    </row>
    <row r="304" spans="1:6">
      <c r="A304" s="1"/>
      <c r="E304" s="2"/>
      <c r="F304" s="2"/>
    </row>
    <row r="305" spans="1:6">
      <c r="A305" s="1"/>
      <c r="E305" s="2"/>
      <c r="F305" s="2"/>
    </row>
    <row r="306" spans="1:6">
      <c r="A306" s="1"/>
      <c r="E306" s="2"/>
      <c r="F306" s="2"/>
    </row>
    <row r="307" spans="1:6">
      <c r="A307" s="1"/>
      <c r="E307" s="2"/>
      <c r="F307" s="2"/>
    </row>
    <row r="308" spans="1:6">
      <c r="A308" s="1"/>
      <c r="E308" s="2"/>
      <c r="F308" s="2"/>
    </row>
    <row r="309" spans="1:6">
      <c r="A309" s="1"/>
      <c r="E309" s="2"/>
      <c r="F309" s="2"/>
    </row>
    <row r="310" spans="1:6">
      <c r="A310" s="1"/>
      <c r="E310" s="2"/>
      <c r="F310" s="2"/>
    </row>
    <row r="311" spans="1:6">
      <c r="A311" s="1"/>
      <c r="E311" s="2"/>
      <c r="F311" s="2"/>
    </row>
    <row r="312" spans="1:6">
      <c r="A312" s="1"/>
      <c r="E312" s="2"/>
      <c r="F312" s="2"/>
    </row>
    <row r="313" spans="1:6">
      <c r="A313" s="1"/>
      <c r="E313" s="2"/>
      <c r="F313" s="2"/>
    </row>
    <row r="314" spans="1:6">
      <c r="A314" s="1"/>
      <c r="E314" s="2"/>
      <c r="F314" s="2"/>
    </row>
    <row r="315" spans="1:6">
      <c r="A315" s="1"/>
      <c r="E315" s="2"/>
      <c r="F315" s="2"/>
    </row>
    <row r="316" spans="1:6">
      <c r="A316" s="1"/>
      <c r="E316" s="2"/>
      <c r="F316" s="2"/>
    </row>
    <row r="317" spans="1:6">
      <c r="A317" s="1"/>
      <c r="E317" s="2"/>
      <c r="F317" s="2"/>
    </row>
    <row r="318" spans="1:6">
      <c r="A318" s="1"/>
      <c r="E318" s="2"/>
      <c r="F318" s="2"/>
    </row>
    <row r="319" spans="1:6">
      <c r="A319" s="1"/>
      <c r="E319" s="2"/>
      <c r="F319" s="2"/>
    </row>
    <row r="320" spans="1:6">
      <c r="A320" s="1"/>
      <c r="E320" s="2"/>
      <c r="F320" s="2"/>
    </row>
    <row r="321" spans="1:6">
      <c r="A321" s="1"/>
      <c r="E321" s="2"/>
      <c r="F321" s="2"/>
    </row>
    <row r="322" spans="1:6">
      <c r="A322" s="1"/>
      <c r="E322" s="2"/>
      <c r="F322" s="2"/>
    </row>
    <row r="323" spans="1:6">
      <c r="A323" s="1"/>
      <c r="E323" s="2"/>
      <c r="F323" s="2"/>
    </row>
    <row r="324" spans="1:6">
      <c r="A324" s="1"/>
      <c r="E324" s="2"/>
      <c r="F324" s="2"/>
    </row>
    <row r="325" spans="1:6">
      <c r="A325" s="1"/>
      <c r="E325" s="2"/>
      <c r="F325" s="2"/>
    </row>
    <row r="326" spans="1:6">
      <c r="A326" s="1"/>
      <c r="E326" s="2"/>
      <c r="F326" s="2"/>
    </row>
    <row r="327" spans="1:6">
      <c r="A327" s="1"/>
      <c r="E327" s="2"/>
      <c r="F327" s="2"/>
    </row>
    <row r="328" spans="1:6">
      <c r="A328" s="1"/>
      <c r="E328" s="2"/>
      <c r="F328" s="2"/>
    </row>
    <row r="329" spans="1:6">
      <c r="A329" s="1"/>
      <c r="E329" s="2"/>
      <c r="F329" s="2"/>
    </row>
    <row r="330" spans="1:6">
      <c r="A330" s="1"/>
      <c r="E330" s="2"/>
      <c r="F330" s="2"/>
    </row>
    <row r="331" spans="1:6">
      <c r="A331" s="1"/>
      <c r="E331" s="2"/>
      <c r="F331" s="2"/>
    </row>
    <row r="332" spans="1:6">
      <c r="A332" s="1"/>
      <c r="E332" s="2"/>
      <c r="F332" s="2"/>
    </row>
    <row r="333" spans="1:6">
      <c r="A333" s="1"/>
      <c r="E333" s="2"/>
      <c r="F333" s="2"/>
    </row>
    <row r="334" spans="1:6">
      <c r="A334" s="1"/>
      <c r="E334" s="2"/>
      <c r="F334" s="2"/>
    </row>
    <row r="335" spans="1:6">
      <c r="A335" s="1"/>
      <c r="E335" s="2"/>
      <c r="F335" s="2"/>
    </row>
    <row r="336" spans="1:6">
      <c r="A336" s="1"/>
      <c r="E336" s="2"/>
      <c r="F336" s="2"/>
    </row>
    <row r="337" spans="1:6">
      <c r="A337" s="1"/>
      <c r="E337" s="2"/>
      <c r="F337" s="2"/>
    </row>
    <row r="338" spans="1:6">
      <c r="A338" s="1"/>
      <c r="E338" s="2"/>
      <c r="F338" s="2"/>
    </row>
    <row r="339" spans="1:6">
      <c r="A339" s="1"/>
      <c r="E339" s="2"/>
      <c r="F339" s="2"/>
    </row>
    <row r="340" spans="1:6">
      <c r="A340" s="1"/>
      <c r="E340" s="2"/>
      <c r="F340" s="2"/>
    </row>
    <row r="341" spans="1:6">
      <c r="A341" s="1"/>
      <c r="E341" s="2"/>
      <c r="F341" s="2"/>
    </row>
    <row r="342" spans="1:6">
      <c r="A342" s="1"/>
      <c r="E342" s="2"/>
      <c r="F342" s="2"/>
    </row>
    <row r="343" spans="1:6">
      <c r="A343" s="1"/>
      <c r="E343" s="2"/>
      <c r="F343" s="2"/>
    </row>
    <row r="344" spans="1:6">
      <c r="A344" s="1"/>
      <c r="E344" s="2"/>
      <c r="F344" s="2"/>
    </row>
    <row r="345" spans="1:6">
      <c r="A345" s="1"/>
      <c r="E345" s="2"/>
      <c r="F345" s="2"/>
    </row>
    <row r="346" spans="1:6">
      <c r="A346" s="1"/>
      <c r="E346" s="2"/>
      <c r="F346" s="2"/>
    </row>
    <row r="347" spans="1:6">
      <c r="A347" s="1"/>
      <c r="E347" s="2"/>
      <c r="F347" s="2"/>
    </row>
    <row r="348" spans="1:6">
      <c r="A348" s="1"/>
      <c r="E348" s="2"/>
      <c r="F348" s="2"/>
    </row>
    <row r="349" spans="1:6">
      <c r="A349" s="1"/>
      <c r="E349" s="2"/>
      <c r="F349" s="2"/>
    </row>
    <row r="350" spans="1:6">
      <c r="A350" s="1"/>
      <c r="E350" s="2"/>
      <c r="F350" s="2"/>
    </row>
    <row r="351" spans="1:6">
      <c r="A351" s="1"/>
      <c r="E351" s="2"/>
      <c r="F351" s="2"/>
    </row>
    <row r="352" spans="1:6">
      <c r="A352" s="1"/>
      <c r="E352" s="2"/>
      <c r="F352" s="2"/>
    </row>
    <row r="353" spans="1:6">
      <c r="A353" s="1"/>
      <c r="E353" s="2"/>
      <c r="F353" s="2"/>
    </row>
    <row r="354" spans="1:6">
      <c r="A354" s="1"/>
      <c r="E354" s="2"/>
      <c r="F354" s="2"/>
    </row>
    <row r="355" spans="1:6">
      <c r="A355" s="1"/>
      <c r="E355" s="2"/>
      <c r="F355" s="2"/>
    </row>
    <row r="356" spans="1:6">
      <c r="A356" s="1"/>
      <c r="E356" s="2"/>
      <c r="F356" s="2"/>
    </row>
    <row r="357" spans="1:6">
      <c r="A357" s="1"/>
      <c r="E357" s="2"/>
      <c r="F357" s="2"/>
    </row>
    <row r="358" spans="1:6">
      <c r="A358" s="1"/>
      <c r="E358" s="2"/>
      <c r="F358" s="2"/>
    </row>
    <row r="359" spans="1:6">
      <c r="A359" s="1"/>
      <c r="E359" s="2"/>
      <c r="F359" s="2"/>
    </row>
    <row r="360" spans="1:6">
      <c r="A360" s="1"/>
      <c r="E360" s="2"/>
      <c r="F360" s="2"/>
    </row>
    <row r="361" spans="1:6">
      <c r="A361" s="1"/>
      <c r="E361" s="2"/>
      <c r="F361" s="2"/>
    </row>
    <row r="362" spans="1:6">
      <c r="A362" s="1"/>
      <c r="E362" s="2"/>
      <c r="F362" s="2"/>
    </row>
    <row r="363" spans="1:6">
      <c r="A363" s="1"/>
      <c r="E363" s="2"/>
      <c r="F363" s="2"/>
    </row>
    <row r="364" spans="1:6">
      <c r="A364" s="1"/>
      <c r="E364" s="2"/>
      <c r="F364" s="2"/>
    </row>
    <row r="365" spans="1:6">
      <c r="A365" s="1"/>
      <c r="E365" s="2"/>
      <c r="F365" s="2"/>
    </row>
    <row r="366" spans="1:6">
      <c r="A366" s="1"/>
      <c r="E366" s="2"/>
      <c r="F366" s="2"/>
    </row>
    <row r="367" spans="1:6">
      <c r="A367" s="1"/>
      <c r="E367" s="2"/>
      <c r="F367" s="2"/>
    </row>
    <row r="368" spans="1:6">
      <c r="A368" s="1"/>
      <c r="E368" s="2"/>
      <c r="F368" s="2"/>
    </row>
    <row r="369" spans="1:6">
      <c r="A369" s="1"/>
      <c r="E369" s="2"/>
      <c r="F369" s="2"/>
    </row>
    <row r="370" spans="1:6">
      <c r="A370" s="1"/>
      <c r="E370" s="2"/>
      <c r="F370" s="2"/>
    </row>
    <row r="371" spans="1:6">
      <c r="A371" s="1"/>
      <c r="E371" s="2"/>
      <c r="F371" s="2"/>
    </row>
    <row r="372" spans="1:6">
      <c r="A372" s="1"/>
      <c r="E372" s="2"/>
      <c r="F372" s="2"/>
    </row>
    <row r="373" spans="1:6">
      <c r="A373" s="1"/>
      <c r="E373" s="2"/>
      <c r="F373" s="2"/>
    </row>
    <row r="374" spans="1:6">
      <c r="A374" s="1"/>
      <c r="E374" s="2"/>
      <c r="F374" s="2"/>
    </row>
    <row r="375" spans="1:6">
      <c r="A375" s="1"/>
      <c r="E375" s="2"/>
      <c r="F375" s="2"/>
    </row>
    <row r="376" spans="1:6">
      <c r="A376" s="1"/>
      <c r="E376" s="2"/>
      <c r="F376" s="2"/>
    </row>
    <row r="377" spans="1:6">
      <c r="A377" s="1"/>
      <c r="E377" s="2"/>
      <c r="F377" s="2"/>
    </row>
    <row r="378" spans="1:6">
      <c r="A378" s="1"/>
      <c r="E378" s="2"/>
      <c r="F378" s="2"/>
    </row>
    <row r="379" spans="1:6">
      <c r="A379" s="1"/>
      <c r="E379" s="2"/>
      <c r="F379" s="2"/>
    </row>
    <row r="380" spans="1:6">
      <c r="A380" s="1"/>
      <c r="E380" s="2"/>
      <c r="F380" s="2"/>
    </row>
    <row r="381" spans="1:6">
      <c r="A381" s="1"/>
      <c r="E381" s="2"/>
      <c r="F381" s="2"/>
    </row>
    <row r="382" spans="1:6">
      <c r="A382" s="1"/>
      <c r="E382" s="2"/>
      <c r="F382" s="2"/>
    </row>
    <row r="383" spans="1:6">
      <c r="A383" s="1"/>
      <c r="E383" s="2"/>
      <c r="F383" s="2"/>
    </row>
    <row r="384" spans="1:6">
      <c r="A384" s="1"/>
      <c r="E384" s="2"/>
      <c r="F384" s="2"/>
    </row>
    <row r="385" spans="1:6">
      <c r="A385" s="1"/>
      <c r="E385" s="2"/>
      <c r="F385" s="2"/>
    </row>
    <row r="386" spans="1:6">
      <c r="A386" s="1"/>
      <c r="E386" s="2"/>
      <c r="F386" s="2"/>
    </row>
    <row r="387" spans="1:6">
      <c r="A387" s="1"/>
      <c r="E387" s="2"/>
      <c r="F387" s="2"/>
    </row>
    <row r="388" spans="1:6">
      <c r="A388" s="1"/>
      <c r="E388" s="2"/>
      <c r="F388" s="2"/>
    </row>
    <row r="389" spans="1:6">
      <c r="A389" s="1"/>
      <c r="E389" s="2"/>
      <c r="F389" s="2"/>
    </row>
    <row r="390" spans="1:6">
      <c r="A390" s="1"/>
      <c r="E390" s="2"/>
      <c r="F390" s="2"/>
    </row>
    <row r="391" spans="1:6">
      <c r="A391" s="1"/>
      <c r="E391" s="2"/>
      <c r="F391" s="2"/>
    </row>
    <row r="392" spans="1:6">
      <c r="A392" s="1"/>
      <c r="E392" s="2"/>
      <c r="F392" s="2"/>
    </row>
    <row r="393" spans="1:6">
      <c r="A393" s="1"/>
      <c r="E393" s="2"/>
      <c r="F393" s="2"/>
    </row>
    <row r="394" spans="1:6">
      <c r="A394" s="1"/>
      <c r="E394" s="2"/>
      <c r="F394" s="2"/>
    </row>
    <row r="395" spans="1:6">
      <c r="A395" s="1"/>
      <c r="E395" s="2"/>
      <c r="F395" s="2"/>
    </row>
    <row r="396" spans="1:6">
      <c r="A396" s="1"/>
      <c r="E396" s="2"/>
      <c r="F396" s="2"/>
    </row>
    <row r="397" spans="1:6">
      <c r="A397" s="1"/>
      <c r="E397" s="2"/>
      <c r="F397" s="2"/>
    </row>
    <row r="398" spans="1:6">
      <c r="A398" s="1"/>
      <c r="E398" s="2"/>
      <c r="F398" s="2"/>
    </row>
    <row r="399" spans="1:6">
      <c r="A399" s="1"/>
      <c r="E399" s="2"/>
      <c r="F399" s="2"/>
    </row>
    <row r="400" spans="1:6">
      <c r="A400" s="1"/>
      <c r="E400" s="2"/>
      <c r="F400" s="2"/>
    </row>
    <row r="401" spans="1:6">
      <c r="A401" s="1"/>
      <c r="E401" s="2"/>
      <c r="F401" s="2"/>
    </row>
    <row r="402" spans="1:6">
      <c r="A402" s="1"/>
      <c r="E402" s="2"/>
      <c r="F402" s="2"/>
    </row>
    <row r="403" spans="1:6">
      <c r="A403" s="1"/>
      <c r="E403" s="2"/>
      <c r="F403" s="2"/>
    </row>
    <row r="404" spans="1:6">
      <c r="A404" s="1"/>
      <c r="E404" s="2"/>
      <c r="F404" s="2"/>
    </row>
    <row r="405" spans="1:6">
      <c r="A405" s="1"/>
      <c r="E405" s="2"/>
      <c r="F405" s="2"/>
    </row>
    <row r="406" spans="1:6">
      <c r="A406" s="1"/>
      <c r="E406" s="2"/>
      <c r="F406" s="2"/>
    </row>
    <row r="407" spans="1:6">
      <c r="A407" s="1"/>
      <c r="E407" s="2"/>
      <c r="F407" s="2"/>
    </row>
    <row r="408" spans="1:6">
      <c r="A408" s="1"/>
      <c r="E408" s="2"/>
      <c r="F408" s="2"/>
    </row>
    <row r="409" spans="1:6">
      <c r="A409" s="1"/>
      <c r="E409" s="2"/>
      <c r="F409" s="2"/>
    </row>
    <row r="410" spans="1:6">
      <c r="A410" s="1"/>
      <c r="E410" s="2"/>
      <c r="F410" s="2"/>
    </row>
    <row r="411" spans="1:6">
      <c r="A411" s="1"/>
      <c r="E411" s="2"/>
      <c r="F411" s="2"/>
    </row>
    <row r="412" spans="1:6">
      <c r="A412" s="1"/>
      <c r="E412" s="2"/>
      <c r="F412" s="2"/>
    </row>
    <row r="413" spans="1:6">
      <c r="A413" s="1"/>
      <c r="E413" s="2"/>
      <c r="F413" s="2"/>
    </row>
    <row r="414" spans="1:6">
      <c r="A414" s="1"/>
      <c r="E414" s="2"/>
      <c r="F414" s="2"/>
    </row>
    <row r="415" spans="1:6">
      <c r="A415" s="1"/>
      <c r="E415" s="2"/>
      <c r="F415" s="2"/>
    </row>
    <row r="416" spans="1:6">
      <c r="A416" s="1"/>
      <c r="E416" s="2"/>
      <c r="F416" s="2"/>
    </row>
    <row r="417" spans="1:6">
      <c r="A417" s="1"/>
      <c r="E417" s="2"/>
      <c r="F417" s="2"/>
    </row>
    <row r="418" spans="1:6">
      <c r="A418" s="1"/>
      <c r="E418" s="2"/>
      <c r="F418" s="2"/>
    </row>
    <row r="419" spans="1:6">
      <c r="A419" s="1"/>
      <c r="E419" s="2"/>
      <c r="F419" s="2"/>
    </row>
    <row r="420" spans="1:6">
      <c r="A420" s="1"/>
      <c r="E420" s="2"/>
      <c r="F420" s="2"/>
    </row>
    <row r="421" spans="1:6">
      <c r="A421" s="1"/>
      <c r="E421" s="2"/>
      <c r="F421" s="2"/>
    </row>
    <row r="422" spans="1:6">
      <c r="A422" s="1"/>
      <c r="E422" s="2"/>
      <c r="F422" s="2"/>
    </row>
    <row r="423" spans="1:6">
      <c r="A423" s="1"/>
      <c r="E423" s="2"/>
      <c r="F423" s="2"/>
    </row>
    <row r="424" spans="1:6">
      <c r="A424" s="1"/>
      <c r="E424" s="2"/>
      <c r="F424" s="2"/>
    </row>
    <row r="425" spans="1:6">
      <c r="A425" s="1"/>
      <c r="E425" s="2"/>
      <c r="F425" s="2"/>
    </row>
    <row r="426" spans="1:6">
      <c r="A426" s="1"/>
      <c r="E426" s="2"/>
      <c r="F426" s="2"/>
    </row>
    <row r="427" spans="1:6">
      <c r="A427" s="1"/>
      <c r="E427" s="2"/>
      <c r="F427" s="2"/>
    </row>
    <row r="428" spans="1:6">
      <c r="A428" s="1"/>
      <c r="E428" s="2"/>
      <c r="F428" s="2"/>
    </row>
    <row r="429" spans="1:6">
      <c r="A429" s="1"/>
      <c r="E429" s="2"/>
      <c r="F429" s="2"/>
    </row>
    <row r="430" spans="1:6">
      <c r="A430" s="1"/>
      <c r="E430" s="2"/>
      <c r="F430" s="2"/>
    </row>
    <row r="431" spans="1:6">
      <c r="A431" s="1"/>
      <c r="E431" s="2"/>
      <c r="F431" s="2"/>
    </row>
    <row r="432" spans="1:6">
      <c r="A432" s="1"/>
      <c r="E432" s="2"/>
      <c r="F432" s="2"/>
    </row>
    <row r="433" spans="1:6">
      <c r="A433" s="1"/>
      <c r="E433" s="2"/>
      <c r="F433" s="2"/>
    </row>
    <row r="434" spans="1:6">
      <c r="A434" s="1"/>
      <c r="E434" s="2"/>
      <c r="F434" s="2"/>
    </row>
    <row r="435" spans="1:6">
      <c r="A435" s="1"/>
      <c r="E435" s="2"/>
      <c r="F435" s="2"/>
    </row>
    <row r="436" spans="1:6">
      <c r="A436" s="1"/>
      <c r="E436" s="2"/>
      <c r="F436" s="2"/>
    </row>
    <row r="437" spans="1:6">
      <c r="A437" s="1"/>
      <c r="E437" s="2"/>
      <c r="F437" s="2"/>
    </row>
    <row r="438" spans="1:6">
      <c r="A438" s="1"/>
      <c r="E438" s="2"/>
      <c r="F438" s="2"/>
    </row>
    <row r="439" spans="1:6">
      <c r="A439" s="1"/>
      <c r="E439" s="2"/>
      <c r="F439" s="2"/>
    </row>
    <row r="440" spans="1:6">
      <c r="A440" s="1"/>
      <c r="E440" s="2"/>
      <c r="F440" s="2"/>
    </row>
    <row r="441" spans="1:6">
      <c r="A441" s="1"/>
      <c r="E441" s="2"/>
      <c r="F441" s="2"/>
    </row>
    <row r="442" spans="1:6">
      <c r="A442" s="1"/>
      <c r="E442" s="2"/>
      <c r="F442" s="2"/>
    </row>
    <row r="443" spans="1:6">
      <c r="A443" s="1"/>
      <c r="E443" s="2"/>
      <c r="F443" s="2"/>
    </row>
    <row r="444" spans="1:6">
      <c r="A444" s="1"/>
      <c r="E444" s="2"/>
      <c r="F444" s="2"/>
    </row>
    <row r="445" spans="1:6">
      <c r="A445" s="1"/>
      <c r="E445" s="2"/>
      <c r="F445" s="2"/>
    </row>
    <row r="446" spans="1:6">
      <c r="A446" s="1"/>
      <c r="E446" s="2"/>
      <c r="F446" s="2"/>
    </row>
    <row r="447" spans="1:6">
      <c r="A447" s="1"/>
      <c r="E447" s="2"/>
      <c r="F447" s="2"/>
    </row>
    <row r="448" spans="1:6">
      <c r="A448" s="1"/>
      <c r="E448" s="2"/>
      <c r="F448" s="2"/>
    </row>
    <row r="449" spans="1:6">
      <c r="A449" s="1"/>
      <c r="E449" s="2"/>
      <c r="F449" s="2"/>
    </row>
    <row r="450" spans="1:6">
      <c r="A450" s="1"/>
      <c r="E450" s="2"/>
      <c r="F450" s="2"/>
    </row>
    <row r="451" spans="1:6">
      <c r="A451" s="1"/>
      <c r="E451" s="2"/>
      <c r="F451" s="2"/>
    </row>
    <row r="452" spans="1:6">
      <c r="A452" s="1"/>
      <c r="E452" s="2"/>
      <c r="F452" s="2"/>
    </row>
    <row r="453" spans="1:6">
      <c r="A453" s="1"/>
      <c r="E453" s="2"/>
      <c r="F453" s="2"/>
    </row>
    <row r="454" spans="1:6">
      <c r="A454" s="1"/>
      <c r="E454" s="2"/>
      <c r="F454" s="2"/>
    </row>
    <row r="455" spans="1:6">
      <c r="A455" s="1"/>
      <c r="E455" s="2"/>
      <c r="F455" s="2"/>
    </row>
    <row r="456" spans="1:6">
      <c r="A456" s="1"/>
      <c r="E456" s="2"/>
      <c r="F456" s="2"/>
    </row>
    <row r="457" spans="1:6">
      <c r="A457" s="1"/>
      <c r="E457" s="2"/>
      <c r="F457" s="2"/>
    </row>
    <row r="458" spans="1:6">
      <c r="A458" s="1"/>
      <c r="E458" s="2"/>
      <c r="F458" s="2"/>
    </row>
    <row r="459" spans="1:6">
      <c r="A459" s="1"/>
      <c r="E459" s="2"/>
      <c r="F459" s="2"/>
    </row>
    <row r="460" spans="1:6">
      <c r="A460" s="1"/>
      <c r="E460" s="2"/>
      <c r="F460" s="2"/>
    </row>
    <row r="461" spans="1:6">
      <c r="A461" s="1"/>
      <c r="E461" s="2"/>
      <c r="F461" s="2"/>
    </row>
    <row r="462" spans="1:6">
      <c r="A462" s="1"/>
      <c r="E462" s="2"/>
      <c r="F462" s="2"/>
    </row>
    <row r="463" spans="1:6">
      <c r="A463" s="1"/>
      <c r="E463" s="2"/>
      <c r="F463" s="2"/>
    </row>
    <row r="464" spans="1:6">
      <c r="A464" s="1"/>
      <c r="E464" s="2"/>
      <c r="F464" s="2"/>
    </row>
    <row r="465" spans="1:6">
      <c r="A465" s="1"/>
      <c r="E465" s="2"/>
      <c r="F465" s="2"/>
    </row>
    <row r="466" spans="1:6">
      <c r="A466" s="1"/>
      <c r="E466" s="2"/>
      <c r="F466" s="2"/>
    </row>
    <row r="467" spans="1:6">
      <c r="A467" s="1"/>
      <c r="E467" s="2"/>
      <c r="F467" s="2"/>
    </row>
    <row r="468" spans="1:6">
      <c r="A468" s="1"/>
      <c r="E468" s="2"/>
      <c r="F468" s="2"/>
    </row>
    <row r="469" spans="1:6">
      <c r="A469" s="1"/>
      <c r="E469" s="2"/>
      <c r="F469" s="2"/>
    </row>
    <row r="470" spans="1:6">
      <c r="A470" s="1"/>
      <c r="E470" s="2"/>
      <c r="F470" s="2"/>
    </row>
    <row r="471" spans="1:6">
      <c r="A471" s="1"/>
      <c r="E471" s="2"/>
      <c r="F471" s="2"/>
    </row>
    <row r="472" spans="1:6">
      <c r="A472" s="1"/>
      <c r="E472" s="2"/>
      <c r="F472" s="2"/>
    </row>
    <row r="473" spans="1:6">
      <c r="A473" s="1"/>
      <c r="E473" s="2"/>
      <c r="F473" s="2"/>
    </row>
    <row r="474" spans="1:6">
      <c r="A474" s="1"/>
      <c r="E474" s="2"/>
      <c r="F474" s="2"/>
    </row>
    <row r="475" spans="1:6">
      <c r="A475" s="1"/>
      <c r="E475" s="2"/>
      <c r="F475" s="2"/>
    </row>
    <row r="476" spans="1:6">
      <c r="A476" s="1"/>
      <c r="E476" s="2"/>
      <c r="F476" s="2"/>
    </row>
    <row r="477" spans="1:6">
      <c r="A477" s="1"/>
      <c r="E477" s="2"/>
      <c r="F477" s="2"/>
    </row>
    <row r="478" spans="1:6">
      <c r="A478" s="1"/>
      <c r="E478" s="2"/>
      <c r="F478" s="2"/>
    </row>
    <row r="479" spans="1:6">
      <c r="A479" s="1"/>
      <c r="E479" s="2"/>
      <c r="F479" s="2"/>
    </row>
    <row r="480" spans="1:6">
      <c r="A480" s="1"/>
      <c r="E480" s="2"/>
      <c r="F480" s="2"/>
    </row>
    <row r="481" spans="1:6">
      <c r="A481" s="1"/>
      <c r="E481" s="2"/>
      <c r="F481" s="2"/>
    </row>
    <row r="482" spans="1:6">
      <c r="A482" s="1"/>
      <c r="E482" s="2"/>
      <c r="F482" s="2"/>
    </row>
    <row r="483" spans="1:6">
      <c r="A483" s="1"/>
      <c r="E483" s="2"/>
      <c r="F483" s="2"/>
    </row>
    <row r="484" spans="1:6">
      <c r="A484" s="1"/>
      <c r="E484" s="2"/>
      <c r="F484" s="2"/>
    </row>
    <row r="485" spans="1:6">
      <c r="A485" s="1"/>
      <c r="E485" s="2"/>
      <c r="F485" s="2"/>
    </row>
    <row r="486" spans="1:6">
      <c r="A486" s="1"/>
      <c r="E486" s="2"/>
      <c r="F486" s="2"/>
    </row>
    <row r="487" spans="1:6">
      <c r="A487" s="1"/>
      <c r="E487" s="2"/>
      <c r="F487" s="2"/>
    </row>
    <row r="488" spans="1:6">
      <c r="A488" s="1"/>
      <c r="E488" s="2"/>
      <c r="F488" s="2"/>
    </row>
    <row r="489" spans="1:6">
      <c r="A489" s="1"/>
      <c r="E489" s="2"/>
      <c r="F489" s="2"/>
    </row>
    <row r="490" spans="1:6">
      <c r="A490" s="1"/>
      <c r="E490" s="2"/>
      <c r="F490" s="2"/>
    </row>
    <row r="491" spans="1:6">
      <c r="A491" s="1"/>
      <c r="E491" s="2"/>
      <c r="F491" s="2"/>
    </row>
    <row r="492" spans="1:6">
      <c r="A492" s="1"/>
      <c r="E492" s="2"/>
      <c r="F492" s="2"/>
    </row>
    <row r="493" spans="1:6">
      <c r="A493" s="1"/>
      <c r="E493" s="2"/>
      <c r="F493" s="2"/>
    </row>
    <row r="494" spans="1:6">
      <c r="A494" s="1"/>
      <c r="E494" s="2"/>
      <c r="F494" s="2"/>
    </row>
    <row r="495" spans="1:6">
      <c r="A495" s="1"/>
      <c r="E495" s="2"/>
      <c r="F495" s="2"/>
    </row>
    <row r="496" spans="1:6">
      <c r="A496" s="1"/>
      <c r="E496" s="2"/>
      <c r="F496" s="2"/>
    </row>
    <row r="497" spans="1:6">
      <c r="A497" s="1"/>
      <c r="E497" s="2"/>
      <c r="F497" s="2"/>
    </row>
    <row r="498" spans="1:6">
      <c r="A498" s="1"/>
      <c r="E498" s="2"/>
      <c r="F498" s="2"/>
    </row>
    <row r="499" spans="1:6">
      <c r="A499" s="1"/>
      <c r="E499" s="2"/>
      <c r="F499" s="2"/>
    </row>
    <row r="500" spans="1:6">
      <c r="A500" s="1"/>
      <c r="E500" s="2"/>
      <c r="F500" s="2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M40"/>
  <sheetViews>
    <sheetView workbookViewId="0">
      <selection sqref="A1:F2"/>
    </sheetView>
  </sheetViews>
  <sheetFormatPr baseColWidth="10" defaultColWidth="9" defaultRowHeight="14.25"/>
  <cols>
    <col min="1" max="1" width="12" customWidth="1"/>
    <col min="2" max="6" width="22" customWidth="1"/>
  </cols>
  <sheetData>
    <row r="1" spans="1:13" ht="15" customHeight="1">
      <c r="A1" s="64" t="s">
        <v>83</v>
      </c>
      <c r="B1" s="62"/>
      <c r="C1" s="62"/>
      <c r="D1" s="62"/>
      <c r="E1" s="62"/>
      <c r="F1" s="62"/>
      <c r="G1" s="4"/>
      <c r="H1" s="4"/>
      <c r="I1" s="4"/>
      <c r="J1" s="4"/>
      <c r="K1" s="4"/>
      <c r="L1" s="4"/>
      <c r="M1" s="4"/>
    </row>
    <row r="2" spans="1:13" ht="15" customHeight="1">
      <c r="A2" s="62"/>
      <c r="B2" s="62"/>
      <c r="C2" s="62"/>
      <c r="D2" s="62"/>
      <c r="E2" s="62"/>
      <c r="F2" s="62"/>
      <c r="G2" s="4"/>
      <c r="H2" s="4"/>
      <c r="I2" s="4"/>
      <c r="J2" s="4"/>
      <c r="K2" s="4"/>
      <c r="L2" s="4"/>
      <c r="M2" s="4"/>
    </row>
    <row r="3" spans="1:13" ht="15" customHeight="1">
      <c r="A3" s="8"/>
      <c r="B3" s="8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5" customHeight="1">
      <c r="A4" s="8" t="s">
        <v>84</v>
      </c>
      <c r="B4" s="8" t="s">
        <v>85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40.5" customHeight="1">
      <c r="A5" s="8" t="s">
        <v>86</v>
      </c>
      <c r="B5" s="8" t="s">
        <v>87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40.5" customHeight="1">
      <c r="A6" s="8" t="s">
        <v>88</v>
      </c>
      <c r="B6" s="8" t="s">
        <v>89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40.5" customHeight="1">
      <c r="A7" s="8" t="s">
        <v>90</v>
      </c>
      <c r="B7" s="8" t="s">
        <v>91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40.5" customHeight="1">
      <c r="A8" s="8" t="s">
        <v>92</v>
      </c>
      <c r="B8" s="8" t="s">
        <v>93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40.5" customHeight="1">
      <c r="A9" s="8" t="s">
        <v>94</v>
      </c>
      <c r="B9" s="8" t="s">
        <v>95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5" customHeight="1">
      <c r="A10" s="8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15" customHeight="1">
      <c r="A11" s="61" t="s">
        <v>96</v>
      </c>
      <c r="B11" s="62"/>
      <c r="C11" s="62"/>
      <c r="D11" s="62"/>
      <c r="E11" s="62"/>
      <c r="F11" s="62"/>
      <c r="G11" s="4"/>
      <c r="H11" s="4"/>
      <c r="I11" s="4"/>
      <c r="J11" s="4"/>
      <c r="K11" s="4"/>
      <c r="L11" s="4"/>
      <c r="M11" s="4"/>
    </row>
    <row r="12" spans="1:13" ht="15" customHeight="1">
      <c r="A12" s="62"/>
      <c r="B12" s="63"/>
      <c r="C12" s="63"/>
      <c r="D12" s="63"/>
      <c r="E12" s="63"/>
      <c r="F12" s="62"/>
      <c r="G12" s="4"/>
      <c r="H12" s="4"/>
      <c r="I12" s="4"/>
      <c r="J12" s="4"/>
      <c r="K12" s="4"/>
      <c r="L12" s="4"/>
      <c r="M12" s="4"/>
    </row>
    <row r="13" spans="1:13" ht="15" customHeight="1">
      <c r="A13" s="62"/>
      <c r="B13" s="62"/>
      <c r="C13" s="62"/>
      <c r="D13" s="62"/>
      <c r="E13" s="62"/>
      <c r="F13" s="62"/>
      <c r="G13" s="4"/>
      <c r="H13" s="4"/>
      <c r="I13" s="4"/>
      <c r="J13" s="4"/>
      <c r="K13" s="4"/>
      <c r="L13" s="4"/>
      <c r="M13" s="4"/>
    </row>
    <row r="14" spans="1:13" ht="15" customHeight="1">
      <c r="A14" s="8"/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15" customHeight="1">
      <c r="A15" s="8"/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15" customHeight="1">
      <c r="A16" s="8"/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5" customHeight="1">
      <c r="A17" s="8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5" customHeight="1">
      <c r="A18" s="8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5" customHeight="1">
      <c r="A19" s="8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5" customHeight="1">
      <c r="A20" s="8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1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ht="1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ht="1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1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1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ht="1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ht="1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ht="1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1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</sheetData>
  <mergeCells count="2">
    <mergeCell ref="A11:F13"/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abSelected="1" workbookViewId="0">
      <selection activeCell="H26" sqref="H26"/>
    </sheetView>
  </sheetViews>
  <sheetFormatPr baseColWidth="10" defaultColWidth="9" defaultRowHeight="14.25"/>
  <sheetData>
    <row r="1" spans="1:4">
      <c r="A1" s="9" t="s">
        <v>97</v>
      </c>
      <c r="B1" s="9" t="s">
        <v>98</v>
      </c>
      <c r="C1" s="9" t="s">
        <v>99</v>
      </c>
      <c r="D1" s="9" t="s">
        <v>69</v>
      </c>
    </row>
    <row r="2" spans="1:4">
      <c r="A2" s="9" t="s">
        <v>29</v>
      </c>
      <c r="B2" s="9" t="s">
        <v>30</v>
      </c>
      <c r="C2" s="9" t="s">
        <v>71</v>
      </c>
      <c r="D2" s="9" t="s">
        <v>72</v>
      </c>
    </row>
    <row r="3" spans="1:4">
      <c r="A3" s="9" t="s">
        <v>37</v>
      </c>
      <c r="B3" s="9" t="s">
        <v>100</v>
      </c>
      <c r="C3" s="9" t="s">
        <v>75</v>
      </c>
      <c r="D3" s="9" t="s">
        <v>81</v>
      </c>
    </row>
    <row r="4" spans="1:4">
      <c r="A4" s="9" t="s">
        <v>44</v>
      </c>
      <c r="B4" s="9" t="s">
        <v>51</v>
      </c>
      <c r="C4" s="9" t="s">
        <v>79</v>
      </c>
      <c r="D4" s="9" t="s">
        <v>76</v>
      </c>
    </row>
    <row r="5" spans="1:4">
      <c r="A5" s="9" t="s">
        <v>50</v>
      </c>
      <c r="B5" s="9" t="s">
        <v>47</v>
      </c>
      <c r="C5" s="9" t="s">
        <v>101</v>
      </c>
      <c r="D5" s="9" t="s">
        <v>77</v>
      </c>
    </row>
    <row r="6" spans="1:4">
      <c r="A6" s="9" t="s">
        <v>57</v>
      </c>
      <c r="B6" s="9" t="s">
        <v>102</v>
      </c>
      <c r="C6" s="9" t="s">
        <v>103</v>
      </c>
      <c r="D6" s="9"/>
    </row>
    <row r="7" spans="1:4">
      <c r="A7" s="9" t="s">
        <v>54</v>
      </c>
      <c r="B7" s="9" t="s">
        <v>104</v>
      </c>
      <c r="C7" s="9"/>
      <c r="D7" s="9"/>
    </row>
    <row r="8" spans="1:4">
      <c r="A8" s="9"/>
      <c r="B8" s="9"/>
      <c r="C8" s="9"/>
      <c r="D8" s="9"/>
    </row>
    <row r="9" spans="1:4">
      <c r="A9" s="9"/>
      <c r="B9" s="9"/>
      <c r="C9" s="9"/>
      <c r="D9" s="9"/>
    </row>
    <row r="10" spans="1:4">
      <c r="A10" s="9"/>
      <c r="B10" s="9"/>
      <c r="C10" s="9"/>
      <c r="D1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Dashboard</vt:lpstr>
      <vt:lpstr>Productos</vt:lpstr>
      <vt:lpstr>Inventario</vt:lpstr>
      <vt:lpstr>Movimientos</vt:lpstr>
      <vt:lpstr>Guía para el Uso</vt:lpstr>
      <vt:lpstr>Recursos</vt:lpstr>
      <vt:lpstr>Dashboard!Área_de_impresión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Asus</cp:lastModifiedBy>
  <dcterms:created xsi:type="dcterms:W3CDTF">2026-09-28T19:45:51Z</dcterms:created>
  <dcterms:modified xsi:type="dcterms:W3CDTF">2026-09-29T14:28:18Z</dcterms:modified>
</cp:coreProperties>
</file>